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80" tabRatio="442" activeTab="0"/>
  </bookViews>
  <sheets>
    <sheet name="Nøgletal" sheetId="1" r:id="rId1"/>
  </sheets>
  <definedNames>
    <definedName name="AS2DocOpenMode" hidden="1">"AS2DocumentEdit"</definedName>
    <definedName name="AS2HasNoAutoHeaderFooter" hidden="1">" "</definedName>
  </definedNames>
  <calcPr fullCalcOnLoad="1"/>
</workbook>
</file>

<file path=xl/comments1.xml><?xml version="1.0" encoding="utf-8"?>
<comments xmlns="http://schemas.openxmlformats.org/spreadsheetml/2006/main">
  <authors>
    <author>S?ren M?ller Poulsen</author>
  </authors>
  <commentList>
    <comment ref="C7" authorId="0">
      <text>
        <r>
          <rPr>
            <sz val="9"/>
            <rFont val="Tahoma"/>
            <family val="2"/>
          </rPr>
          <t xml:space="preserve">Omfatter basishonorar og konsultationshonorar, men </t>
        </r>
        <r>
          <rPr>
            <b/>
            <sz val="9"/>
            <rFont val="Tahoma"/>
            <family val="2"/>
          </rPr>
          <t xml:space="preserve">ikke </t>
        </r>
        <r>
          <rPr>
            <sz val="9"/>
            <rFont val="Tahoma"/>
            <family val="2"/>
          </rPr>
          <t>attesthonorar, vaccinationer mv. 
Ofte kan man få et udgangspunkt ved at se på den samlede honorarindtægt i sælgers senest regnskab. Forventes ændringer hertil ?</t>
        </r>
      </text>
    </comment>
    <comment ref="C6" authorId="0">
      <text>
        <r>
          <rPr>
            <sz val="9"/>
            <rFont val="Tahoma"/>
            <family val="2"/>
          </rPr>
          <t xml:space="preserve">Normtallet er 1.600 patienter pr. kapacitet - men kan klinikken servicere flere/færre patienter ?
</t>
        </r>
      </text>
    </comment>
    <comment ref="C32" authorId="0">
      <text>
        <r>
          <rPr>
            <sz val="9"/>
            <rFont val="Tahoma"/>
            <family val="2"/>
          </rPr>
          <t>Hvilket personale skal der være i klinikken fremadrettet ?</t>
        </r>
      </text>
    </comment>
    <comment ref="C33" authorId="0">
      <text>
        <r>
          <rPr>
            <sz val="9"/>
            <rFont val="Tahoma"/>
            <family val="2"/>
          </rPr>
          <t>Omfatter almindeligt kontorhold, administration, telefon, forsikringer mv.</t>
        </r>
      </text>
    </comment>
    <comment ref="C34" authorId="0">
      <text>
        <r>
          <rPr>
            <sz val="9"/>
            <rFont val="Tahoma"/>
            <family val="2"/>
          </rPr>
          <t>Omfatter husleje, ejendomsomkostninger, ejendomsforsikringer, vedligehold, tyverisikring mv.</t>
        </r>
      </text>
    </comment>
    <comment ref="C31" authorId="0">
      <text>
        <r>
          <rPr>
            <sz val="9"/>
            <rFont val="Tahoma"/>
            <family val="2"/>
          </rPr>
          <t>Omfatter køb af vacciner, utensilier, forbrugsstoffer mv.</t>
        </r>
      </text>
    </comment>
    <comment ref="C21" authorId="0">
      <text>
        <r>
          <rPr>
            <sz val="9"/>
            <rFont val="Tahoma"/>
            <family val="2"/>
          </rPr>
          <t>Invididuelt bidrag</t>
        </r>
      </text>
    </comment>
    <comment ref="C22" authorId="0">
      <text>
        <r>
          <rPr>
            <sz val="9"/>
            <rFont val="Tahoma"/>
            <family val="2"/>
          </rPr>
          <t>Bidrag til ex. forsikring for tab af erhvervsevne mv. - men ikke livsforsikringer</t>
        </r>
      </text>
    </comment>
    <comment ref="C13" authorId="0">
      <text>
        <r>
          <rPr>
            <sz val="9"/>
            <rFont val="Tahoma"/>
            <family val="2"/>
          </rPr>
          <t>Hvor mange kompanoner er der i klinikken ?</t>
        </r>
      </text>
    </comment>
    <comment ref="C16" authorId="0">
      <text>
        <r>
          <rPr>
            <sz val="9"/>
            <rFont val="Tahoma"/>
            <family val="2"/>
          </rPr>
          <t xml:space="preserve">Hvad har </t>
        </r>
        <r>
          <rPr>
            <b/>
            <sz val="9"/>
            <rFont val="Tahoma"/>
            <family val="2"/>
          </rPr>
          <t>du</t>
        </r>
        <r>
          <rPr>
            <sz val="9"/>
            <rFont val="Tahoma"/>
            <family val="2"/>
          </rPr>
          <t xml:space="preserve"> betalt i goodwill ?
</t>
        </r>
      </text>
    </comment>
    <comment ref="C8" authorId="0">
      <text>
        <r>
          <rPr>
            <sz val="9"/>
            <rFont val="Tahoma"/>
            <family val="2"/>
          </rPr>
          <t xml:space="preserve">Kan findes i honorartabellen
</t>
        </r>
      </text>
    </comment>
    <comment ref="C53" authorId="0">
      <text>
        <r>
          <rPr>
            <sz val="9"/>
            <rFont val="Tahoma"/>
            <family val="2"/>
          </rPr>
          <t xml:space="preserve">Dette kan sammenlignes med den løn, der tjenes ved ex. ansættelse på sygehus mv.
Er det tilfredsstillende ?
Bør ses i sammenhæng med, hvor meget du forventer at arbejde.
</t>
        </r>
      </text>
    </comment>
    <comment ref="C19" authorId="0">
      <text>
        <r>
          <rPr>
            <sz val="9"/>
            <rFont val="Tahoma"/>
            <family val="2"/>
          </rPr>
          <t xml:space="preserve">Hvilken rente betales i banken/kreditforeningen ?
</t>
        </r>
      </text>
    </comment>
    <comment ref="C17" authorId="0">
      <text>
        <r>
          <rPr>
            <sz val="9"/>
            <rFont val="Tahoma"/>
            <family val="2"/>
          </rPr>
          <t>Hvad har du betalt for instrumentarium/inventar - inkl. eventuelle tilkøb/udskiftninger i forbindelse med købet</t>
        </r>
      </text>
    </comment>
    <comment ref="C18" authorId="0">
      <text>
        <r>
          <rPr>
            <sz val="9"/>
            <rFont val="Tahoma"/>
            <family val="2"/>
          </rPr>
          <t xml:space="preserve">Hvad er betalt for andel af ejendom ?
</t>
        </r>
      </text>
    </comment>
    <comment ref="C11" authorId="0">
      <text>
        <r>
          <rPr>
            <sz val="9"/>
            <rFont val="Tahoma"/>
            <family val="2"/>
          </rPr>
          <t>Indtast kun andet antal uger, hvis du har en forventning om reelt arbejde i mere/mindre end de 43 uger.</t>
        </r>
      </text>
    </comment>
    <comment ref="C61" authorId="0">
      <text>
        <r>
          <rPr>
            <sz val="9"/>
            <rFont val="Tahoma"/>
            <family val="2"/>
          </rPr>
          <t>Omkostningsprocenten bør ligge mellem 35% - 52%</t>
        </r>
      </text>
    </comment>
    <comment ref="C28" authorId="0">
      <text>
        <r>
          <rPr>
            <sz val="9"/>
            <rFont val="Tahoma"/>
            <family val="2"/>
          </rPr>
          <t>Indtast forventning til samlet indtægt på attester (Kørekort, forsikringsattester, statusattester, vaccinationer mv.)
Inspiration kan typisk findes i sælgers regnskab</t>
        </r>
      </text>
    </comment>
  </commentList>
</comments>
</file>

<file path=xl/sharedStrings.xml><?xml version="1.0" encoding="utf-8"?>
<sst xmlns="http://schemas.openxmlformats.org/spreadsheetml/2006/main" count="72" uniqueCount="57">
  <si>
    <t>A) Investering i goodwill, kr.:</t>
  </si>
  <si>
    <t>B) Investering i inventar, kr.</t>
  </si>
  <si>
    <t>D) Renteniveau for lån til investering:</t>
  </si>
  <si>
    <t>Andre eksterne omkostninger</t>
  </si>
  <si>
    <t>Lønsumsafgift</t>
  </si>
  <si>
    <t>Resultat før renter</t>
  </si>
  <si>
    <t>Renteudgifter i f.b.m. investering - ((A+B+C)*D)/100</t>
  </si>
  <si>
    <t>Personaleudgifter</t>
  </si>
  <si>
    <t>I alt</t>
  </si>
  <si>
    <t>Lokaleomkostninger</t>
  </si>
  <si>
    <t>?</t>
  </si>
  <si>
    <t>Apotekervarer og materialer</t>
  </si>
  <si>
    <t>Assistent</t>
  </si>
  <si>
    <t>Antal interessenter</t>
  </si>
  <si>
    <t>Andel</t>
  </si>
  <si>
    <t>Antal kompagnoner</t>
  </si>
  <si>
    <t>C) Investering i ejendom og indretning , kr.</t>
  </si>
  <si>
    <t>Samlet</t>
  </si>
  <si>
    <t>Hele</t>
  </si>
  <si>
    <t>klinik</t>
  </si>
  <si>
    <t>pr.</t>
  </si>
  <si>
    <t>læge</t>
  </si>
  <si>
    <t>Praksis</t>
  </si>
  <si>
    <t>Tilpasning i forh.</t>
  </si>
  <si>
    <t>til 2014</t>
  </si>
  <si>
    <t>klinik 2015</t>
  </si>
  <si>
    <t>Klinik 3 kvt.</t>
  </si>
  <si>
    <t>1/2</t>
  </si>
  <si>
    <t>Beregning af nøgletal og målepunkter</t>
  </si>
  <si>
    <t>Forventet antal patienter</t>
  </si>
  <si>
    <t>Pensionsbidrag til Lægernes Pension</t>
  </si>
  <si>
    <t>Øvrige pensionsordninger/sikringsordninger</t>
  </si>
  <si>
    <t>Overskudsandel pr. kompagnon</t>
  </si>
  <si>
    <t>Forventet honorarindtægt fra sygesikring</t>
  </si>
  <si>
    <t>Forventet resultat af virksomhed/nettoindtjening før pension og skat</t>
  </si>
  <si>
    <t>Årlige pensionsbidrag</t>
  </si>
  <si>
    <t>Forventet resultat før skat (uden vagtindtjening)</t>
  </si>
  <si>
    <t>Normalt antal arbejdsuger på et år (ferier, kurser og helligdage fratrukket)</t>
  </si>
  <si>
    <t>Din forventning til antal arbejdsuger pr. år</t>
  </si>
  <si>
    <t>Nøgletal</t>
  </si>
  <si>
    <t>Årets afskrivninger på goodwill (lån afvikles over 7 år)</t>
  </si>
  <si>
    <t>Årets afskrivninger på inventar (lån afvikles over 7 år)</t>
  </si>
  <si>
    <t>Årets afskrivninger på ejendom (lån afvikles over 20 år)</t>
  </si>
  <si>
    <t>Forventede årlige attesthonorarer og vaccinationer, gruppe 2 mv.</t>
  </si>
  <si>
    <t>Omkostningsprocent</t>
  </si>
  <si>
    <t>Indtast</t>
  </si>
  <si>
    <t>Individuelt</t>
  </si>
  <si>
    <t>Overordnede forudsætninger</t>
  </si>
  <si>
    <t>Forventet honorarindtægt pr. patient, kr.</t>
  </si>
  <si>
    <t xml:space="preserve">  - heraf forventet basishonorar pr. patient, kr.</t>
  </si>
  <si>
    <t>kr.</t>
  </si>
  <si>
    <t>Honorarindtægt - konsultationshonorar fra sygesikring pr. uge, kr.</t>
  </si>
  <si>
    <t>Samlet årlig honorarindtægt pr. patient, kr.</t>
  </si>
  <si>
    <t>Resultat pr. måned før skat, kr.</t>
  </si>
  <si>
    <t>Forventet resultat, når etableringslån (goodwill + inventar) er slut - før skat, pr. måned, kr.</t>
  </si>
  <si>
    <t>Forventet resultat, hvis ingen lån (når også ejendomslån er slut) - før skat, pr. måned, kr.</t>
  </si>
  <si>
    <t>Forventet resultat i lægeklinik</t>
  </si>
</sst>
</file>

<file path=xl/styles.xml><?xml version="1.0" encoding="utf-8"?>
<styleSheet xmlns="http://schemas.openxmlformats.org/spreadsheetml/2006/main">
  <numFmts count="4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\(#,##0\);#,##0_)"/>
    <numFmt numFmtId="179" formatCode="#,##0,_);\(#,##0,\)"/>
    <numFmt numFmtId="180" formatCode="\(#,##0,\);#,##0,_)"/>
    <numFmt numFmtId="181" formatCode="\(#,##0.00\);#,##0.00_)"/>
    <numFmt numFmtId="182" formatCode="#,##0_);\(#,##0\);0_);@"/>
    <numFmt numFmtId="183" formatCode="_ * #,##0_ ;_ * \-#,##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\ #,##0;&quot;$&quot;\ \-#,##0"/>
    <numFmt numFmtId="191" formatCode="&quot;$&quot;\ #,##0;[Red]&quot;$&quot;\ \-#,##0"/>
    <numFmt numFmtId="192" formatCode="&quot;$&quot;\ #,##0.00;&quot;$&quot;\ \-#,##0.00"/>
    <numFmt numFmtId="193" formatCode="&quot;$&quot;\ #,##0.00;[Red]&quot;$&quot;\ \-#,##0.00"/>
    <numFmt numFmtId="194" formatCode="_ &quot;$&quot;\ * #,##0_ ;_ &quot;$&quot;\ * \-#,##0_ ;_ &quot;$&quot;\ * &quot;-&quot;_ ;_ @_ "/>
    <numFmt numFmtId="195" formatCode="_ &quot;$&quot;\ * #,##0.00_ ;_ &quot;$&quot;\ * \-#,##0.00_ ;_ &quot;$&quot;\ * &quot;-&quot;??_ ;_ @_ "/>
    <numFmt numFmtId="196" formatCode="#,##0.0_);\(#,##0.0\)"/>
    <numFmt numFmtId="197" formatCode="_ &quot;$&quot;\ * #,##0.0_ ;_ &quot;$&quot;\ * \-#,##0.0_ ;_ &quot;$&quot;\ * &quot;-&quot;??_ ;_ @_ "/>
    <numFmt numFmtId="198" formatCode="_ &quot;$&quot;\ * #,##0_ ;_ &quot;$&quot;\ * \-#,##0_ ;_ &quot;$&quot;\ * &quot;-&quot;??_ ;_ @_ "/>
    <numFmt numFmtId="199" formatCode="_ * #,##0.0_ ;_ * \-#,##0.0_ ;_ * &quot;-&quot;??_ ;_ @_ "/>
    <numFmt numFmtId="200" formatCode="0.0%"/>
    <numFmt numFmtId="201" formatCode="_(* #,##0.0_);_(* \(#,##0.0\);_(* &quot;-&quot;??_);_(@_)"/>
    <numFmt numFmtId="202" formatCode="_(* #,##0_);_(* \(#,##0\);_(* &quot;-&quot;??_);_(@_)"/>
    <numFmt numFmtId="203" formatCode="#,##0.0"/>
    <numFmt numFmtId="204" formatCode="_(* #,##0.0_);_(* \(#,##0.0\);_(* &quot;-&quot;_);_(@_)"/>
  </numFmts>
  <fonts count="46">
    <font>
      <sz val="10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Accounting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57"/>
      <name val="Calibri Light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8"/>
      <color theme="3"/>
      <name val="Calibri Light"/>
      <family val="2"/>
    </font>
    <font>
      <sz val="11"/>
      <color rgb="FF9C0006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6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3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0" fillId="0" borderId="0" applyNumberFormat="0" applyFill="0" applyBorder="0" applyAlignment="0" applyProtection="0"/>
    <xf numFmtId="3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6" fillId="30" borderId="3" applyNumberFormat="0" applyAlignment="0" applyProtection="0"/>
    <xf numFmtId="0" fontId="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1" borderId="4" applyNumberFormat="0" applyAlignment="0" applyProtection="0"/>
    <xf numFmtId="49" fontId="6" fillId="0" borderId="0" applyFill="0" applyBorder="0" applyProtection="0">
      <alignment horizontal="center"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37" fontId="6" fillId="0" borderId="9" applyFill="0" applyAlignment="0" applyProtection="0"/>
    <xf numFmtId="178" fontId="6" fillId="0" borderId="9" applyFill="0" applyAlignment="0" applyProtection="0"/>
    <xf numFmtId="179" fontId="6" fillId="0" borderId="9" applyFill="0" applyAlignment="0" applyProtection="0"/>
    <xf numFmtId="180" fontId="6" fillId="0" borderId="9" applyFill="0" applyAlignment="0" applyProtection="0"/>
    <xf numFmtId="0" fontId="44" fillId="32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</cellStyleXfs>
  <cellXfs count="124">
    <xf numFmtId="182" fontId="0" fillId="0" borderId="0" xfId="0" applyAlignment="1">
      <alignment/>
    </xf>
    <xf numFmtId="182" fontId="0" fillId="0" borderId="10" xfId="0" applyBorder="1" applyAlignment="1">
      <alignment/>
    </xf>
    <xf numFmtId="183" fontId="0" fillId="0" borderId="0" xfId="52" applyNumberFormat="1" applyFont="1" applyAlignment="1">
      <alignment/>
    </xf>
    <xf numFmtId="10" fontId="0" fillId="0" borderId="0" xfId="66" applyNumberFormat="1" applyFont="1" applyAlignment="1">
      <alignment/>
    </xf>
    <xf numFmtId="183" fontId="0" fillId="0" borderId="0" xfId="52" applyNumberFormat="1" applyFont="1" applyBorder="1" applyAlignment="1">
      <alignment/>
    </xf>
    <xf numFmtId="183" fontId="8" fillId="0" borderId="9" xfId="52" applyNumberFormat="1" applyFont="1" applyBorder="1" applyAlignment="1">
      <alignment/>
    </xf>
    <xf numFmtId="183" fontId="8" fillId="0" borderId="11" xfId="52" applyNumberFormat="1" applyFont="1" applyBorder="1" applyAlignment="1">
      <alignment/>
    </xf>
    <xf numFmtId="183" fontId="0" fillId="0" borderId="11" xfId="52" applyNumberFormat="1" applyFont="1" applyBorder="1" applyAlignment="1">
      <alignment/>
    </xf>
    <xf numFmtId="0" fontId="0" fillId="0" borderId="0" xfId="59">
      <alignment/>
      <protection/>
    </xf>
    <xf numFmtId="182" fontId="8" fillId="0" borderId="0" xfId="0" applyFont="1" applyAlignment="1">
      <alignment horizontal="center"/>
    </xf>
    <xf numFmtId="9" fontId="8" fillId="0" borderId="0" xfId="0" applyNumberFormat="1" applyFont="1" applyBorder="1" applyAlignment="1" quotePrefix="1">
      <alignment horizontal="center"/>
    </xf>
    <xf numFmtId="182" fontId="0" fillId="33" borderId="0" xfId="0" applyFill="1" applyAlignment="1">
      <alignment/>
    </xf>
    <xf numFmtId="182" fontId="8" fillId="33" borderId="0" xfId="0" applyFont="1" applyFill="1" applyAlignment="1">
      <alignment horizontal="center"/>
    </xf>
    <xf numFmtId="182" fontId="0" fillId="33" borderId="10" xfId="0" applyFill="1" applyBorder="1" applyAlignment="1">
      <alignment/>
    </xf>
    <xf numFmtId="183" fontId="0" fillId="33" borderId="0" xfId="52" applyNumberFormat="1" applyFont="1" applyFill="1" applyAlignment="1">
      <alignment/>
    </xf>
    <xf numFmtId="10" fontId="0" fillId="33" borderId="0" xfId="66" applyNumberFormat="1" applyFont="1" applyFill="1" applyAlignment="1">
      <alignment/>
    </xf>
    <xf numFmtId="183" fontId="0" fillId="33" borderId="0" xfId="52" applyNumberFormat="1" applyFont="1" applyFill="1" applyBorder="1" applyAlignment="1">
      <alignment/>
    </xf>
    <xf numFmtId="183" fontId="8" fillId="33" borderId="9" xfId="52" applyNumberFormat="1" applyFont="1" applyFill="1" applyBorder="1" applyAlignment="1">
      <alignment/>
    </xf>
    <xf numFmtId="183" fontId="0" fillId="33" borderId="11" xfId="52" applyNumberFormat="1" applyFont="1" applyFill="1" applyBorder="1" applyAlignment="1">
      <alignment/>
    </xf>
    <xf numFmtId="183" fontId="8" fillId="33" borderId="11" xfId="52" applyNumberFormat="1" applyFont="1" applyFill="1" applyBorder="1" applyAlignment="1">
      <alignment/>
    </xf>
    <xf numFmtId="0" fontId="0" fillId="33" borderId="0" xfId="59" applyFill="1">
      <alignment/>
      <protection/>
    </xf>
    <xf numFmtId="182" fontId="0" fillId="34" borderId="0" xfId="0" applyFill="1" applyAlignment="1">
      <alignment/>
    </xf>
    <xf numFmtId="182" fontId="0" fillId="34" borderId="10" xfId="0" applyFill="1" applyBorder="1" applyAlignment="1">
      <alignment/>
    </xf>
    <xf numFmtId="183" fontId="0" fillId="34" borderId="0" xfId="52" applyNumberFormat="1" applyFont="1" applyFill="1" applyAlignment="1">
      <alignment/>
    </xf>
    <xf numFmtId="10" fontId="0" fillId="34" borderId="0" xfId="66" applyNumberFormat="1" applyFont="1" applyFill="1" applyAlignment="1">
      <alignment/>
    </xf>
    <xf numFmtId="183" fontId="0" fillId="34" borderId="0" xfId="52" applyNumberFormat="1" applyFont="1" applyFill="1" applyBorder="1" applyAlignment="1">
      <alignment/>
    </xf>
    <xf numFmtId="183" fontId="8" fillId="34" borderId="9" xfId="52" applyNumberFormat="1" applyFont="1" applyFill="1" applyBorder="1" applyAlignment="1">
      <alignment/>
    </xf>
    <xf numFmtId="183" fontId="0" fillId="34" borderId="11" xfId="52" applyNumberFormat="1" applyFont="1" applyFill="1" applyBorder="1" applyAlignment="1">
      <alignment/>
    </xf>
    <xf numFmtId="183" fontId="8" fillId="34" borderId="11" xfId="52" applyNumberFormat="1" applyFont="1" applyFill="1" applyBorder="1" applyAlignment="1">
      <alignment/>
    </xf>
    <xf numFmtId="0" fontId="8" fillId="33" borderId="0" xfId="59" applyFont="1" applyFill="1" applyAlignment="1">
      <alignment horizontal="center"/>
      <protection/>
    </xf>
    <xf numFmtId="0" fontId="8" fillId="33" borderId="0" xfId="59" applyFont="1" applyFill="1" applyAlignment="1">
      <alignment horizontal="center"/>
      <protection/>
    </xf>
    <xf numFmtId="9" fontId="8" fillId="33" borderId="11" xfId="59" applyNumberFormat="1" applyFont="1" applyFill="1" applyBorder="1" applyAlignment="1" quotePrefix="1">
      <alignment horizontal="center"/>
      <protection/>
    </xf>
    <xf numFmtId="12" fontId="8" fillId="33" borderId="11" xfId="0" applyNumberFormat="1" applyFont="1" applyFill="1" applyBorder="1" applyAlignment="1" quotePrefix="1">
      <alignment horizontal="center"/>
    </xf>
    <xf numFmtId="183" fontId="0" fillId="33" borderId="0" xfId="59" applyNumberFormat="1" applyFill="1">
      <alignment/>
      <protection/>
    </xf>
    <xf numFmtId="183" fontId="8" fillId="33" borderId="11" xfId="59" applyNumberFormat="1" applyFont="1" applyFill="1" applyBorder="1">
      <alignment/>
      <protection/>
    </xf>
    <xf numFmtId="182" fontId="0" fillId="35" borderId="0" xfId="0" applyFill="1" applyAlignment="1">
      <alignment/>
    </xf>
    <xf numFmtId="182" fontId="8" fillId="35" borderId="0" xfId="0" applyFont="1" applyFill="1" applyAlignment="1">
      <alignment horizontal="center"/>
    </xf>
    <xf numFmtId="182" fontId="8" fillId="35" borderId="11" xfId="0" applyFont="1" applyFill="1" applyBorder="1" applyAlignment="1">
      <alignment horizontal="center"/>
    </xf>
    <xf numFmtId="9" fontId="8" fillId="35" borderId="11" xfId="0" applyNumberFormat="1" applyFont="1" applyFill="1" applyBorder="1" applyAlignment="1" quotePrefix="1">
      <alignment horizontal="center"/>
    </xf>
    <xf numFmtId="182" fontId="0" fillId="35" borderId="10" xfId="0" applyFill="1" applyBorder="1" applyAlignment="1">
      <alignment/>
    </xf>
    <xf numFmtId="183" fontId="0" fillId="35" borderId="0" xfId="52" applyNumberFormat="1" applyFont="1" applyFill="1" applyAlignment="1">
      <alignment/>
    </xf>
    <xf numFmtId="10" fontId="0" fillId="35" borderId="0" xfId="66" applyNumberFormat="1" applyFont="1" applyFill="1" applyAlignment="1">
      <alignment/>
    </xf>
    <xf numFmtId="182" fontId="0" fillId="35" borderId="0" xfId="0" applyFill="1" applyBorder="1" applyAlignment="1">
      <alignment horizontal="center"/>
    </xf>
    <xf numFmtId="183" fontId="0" fillId="35" borderId="0" xfId="52" applyNumberFormat="1" applyFont="1" applyFill="1" applyBorder="1" applyAlignment="1">
      <alignment/>
    </xf>
    <xf numFmtId="183" fontId="8" fillId="35" borderId="9" xfId="52" applyNumberFormat="1" applyFont="1" applyFill="1" applyBorder="1" applyAlignment="1">
      <alignment/>
    </xf>
    <xf numFmtId="183" fontId="0" fillId="35" borderId="11" xfId="52" applyNumberFormat="1" applyFont="1" applyFill="1" applyBorder="1" applyAlignment="1">
      <alignment/>
    </xf>
    <xf numFmtId="183" fontId="8" fillId="35" borderId="11" xfId="52" applyNumberFormat="1" applyFont="1" applyFill="1" applyBorder="1" applyAlignment="1">
      <alignment/>
    </xf>
    <xf numFmtId="182" fontId="0" fillId="34" borderId="0" xfId="0" applyFill="1" applyAlignment="1">
      <alignment horizontal="center"/>
    </xf>
    <xf numFmtId="10" fontId="0" fillId="33" borderId="0" xfId="66" applyNumberFormat="1" applyFont="1" applyFill="1" applyAlignment="1">
      <alignment/>
    </xf>
    <xf numFmtId="3" fontId="0" fillId="33" borderId="0" xfId="59" applyNumberFormat="1" applyFill="1">
      <alignment/>
      <protection/>
    </xf>
    <xf numFmtId="3" fontId="0" fillId="33" borderId="11" xfId="59" applyNumberFormat="1" applyFill="1" applyBorder="1">
      <alignment/>
      <protection/>
    </xf>
    <xf numFmtId="3" fontId="0" fillId="33" borderId="0" xfId="59" applyNumberFormat="1" applyFont="1" applyFill="1" applyAlignment="1">
      <alignment horizontal="right"/>
      <protection/>
    </xf>
    <xf numFmtId="0" fontId="8" fillId="0" borderId="0" xfId="59" applyFont="1" applyAlignment="1">
      <alignment horizontal="center"/>
      <protection/>
    </xf>
    <xf numFmtId="12" fontId="0" fillId="34" borderId="11" xfId="0" applyNumberFormat="1" applyFont="1" applyFill="1" applyBorder="1" applyAlignment="1">
      <alignment horizontal="center"/>
    </xf>
    <xf numFmtId="0" fontId="8" fillId="0" borderId="11" xfId="59" applyFont="1" applyBorder="1" applyAlignment="1">
      <alignment horizontal="center"/>
      <protection/>
    </xf>
    <xf numFmtId="183" fontId="0" fillId="36" borderId="0" xfId="52" applyNumberFormat="1" applyFont="1" applyFill="1" applyAlignment="1">
      <alignment/>
    </xf>
    <xf numFmtId="183" fontId="8" fillId="36" borderId="9" xfId="52" applyNumberFormat="1" applyFont="1" applyFill="1" applyBorder="1" applyAlignment="1">
      <alignment/>
    </xf>
    <xf numFmtId="182" fontId="8" fillId="0" borderId="0" xfId="0" applyFont="1" applyAlignment="1">
      <alignment wrapText="1"/>
    </xf>
    <xf numFmtId="183" fontId="8" fillId="35" borderId="0" xfId="52" applyNumberFormat="1" applyFont="1" applyFill="1" applyBorder="1" applyAlignment="1">
      <alignment/>
    </xf>
    <xf numFmtId="183" fontId="8" fillId="0" borderId="0" xfId="52" applyNumberFormat="1" applyFont="1" applyBorder="1" applyAlignment="1">
      <alignment/>
    </xf>
    <xf numFmtId="183" fontId="8" fillId="34" borderId="0" xfId="52" applyNumberFormat="1" applyFont="1" applyFill="1" applyBorder="1" applyAlignment="1">
      <alignment/>
    </xf>
    <xf numFmtId="183" fontId="8" fillId="33" borderId="0" xfId="59" applyNumberFormat="1" applyFont="1" applyFill="1" applyBorder="1">
      <alignment/>
      <protection/>
    </xf>
    <xf numFmtId="183" fontId="8" fillId="33" borderId="0" xfId="52" applyNumberFormat="1" applyFont="1" applyFill="1" applyBorder="1" applyAlignment="1">
      <alignment/>
    </xf>
    <xf numFmtId="183" fontId="8" fillId="0" borderId="0" xfId="52" applyNumberFormat="1" applyFont="1" applyFill="1" applyBorder="1" applyAlignment="1">
      <alignment/>
    </xf>
    <xf numFmtId="0" fontId="7" fillId="0" borderId="0" xfId="59" applyFont="1" applyProtection="1">
      <alignment/>
      <protection/>
    </xf>
    <xf numFmtId="0" fontId="0" fillId="0" borderId="0" xfId="59" applyProtection="1">
      <alignment/>
      <protection/>
    </xf>
    <xf numFmtId="182" fontId="7" fillId="0" borderId="0" xfId="0" applyFont="1" applyAlignment="1" applyProtection="1">
      <alignment/>
      <protection/>
    </xf>
    <xf numFmtId="182" fontId="0" fillId="0" borderId="0" xfId="0" applyAlignment="1" applyProtection="1">
      <alignment/>
      <protection/>
    </xf>
    <xf numFmtId="182" fontId="8" fillId="34" borderId="0" xfId="0" applyFont="1" applyFill="1" applyAlignment="1" applyProtection="1">
      <alignment horizontal="center"/>
      <protection/>
    </xf>
    <xf numFmtId="182" fontId="8" fillId="0" borderId="0" xfId="0" applyFont="1" applyAlignment="1" applyProtection="1">
      <alignment/>
      <protection/>
    </xf>
    <xf numFmtId="182" fontId="8" fillId="34" borderId="11" xfId="0" applyFont="1" applyFill="1" applyBorder="1" applyAlignment="1" applyProtection="1">
      <alignment horizontal="center"/>
      <protection/>
    </xf>
    <xf numFmtId="182" fontId="0" fillId="35" borderId="0" xfId="0" applyFill="1" applyAlignment="1" applyProtection="1">
      <alignment/>
      <protection/>
    </xf>
    <xf numFmtId="182" fontId="0" fillId="0" borderId="12" xfId="0" applyBorder="1" applyAlignment="1" applyProtection="1">
      <alignment/>
      <protection/>
    </xf>
    <xf numFmtId="182" fontId="0" fillId="0" borderId="10" xfId="0" applyBorder="1" applyAlignment="1" applyProtection="1">
      <alignment horizontal="right"/>
      <protection/>
    </xf>
    <xf numFmtId="182" fontId="0" fillId="0" borderId="13" xfId="0" applyBorder="1" applyAlignment="1" applyProtection="1">
      <alignment/>
      <protection/>
    </xf>
    <xf numFmtId="182" fontId="0" fillId="0" borderId="0" xfId="0" applyBorder="1" applyAlignment="1" applyProtection="1">
      <alignment horizontal="right"/>
      <protection/>
    </xf>
    <xf numFmtId="10" fontId="0" fillId="34" borderId="14" xfId="66" applyNumberFormat="1" applyFont="1" applyFill="1" applyBorder="1" applyAlignment="1" applyProtection="1">
      <alignment/>
      <protection/>
    </xf>
    <xf numFmtId="182" fontId="0" fillId="0" borderId="0" xfId="0" applyBorder="1" applyAlignment="1" applyProtection="1">
      <alignment/>
      <protection/>
    </xf>
    <xf numFmtId="169" fontId="0" fillId="34" borderId="14" xfId="66" applyNumberFormat="1" applyFont="1" applyFill="1" applyBorder="1" applyAlignment="1" applyProtection="1">
      <alignment/>
      <protection/>
    </xf>
    <xf numFmtId="182" fontId="0" fillId="0" borderId="15" xfId="0" applyBorder="1" applyAlignment="1" applyProtection="1">
      <alignment/>
      <protection/>
    </xf>
    <xf numFmtId="10" fontId="0" fillId="0" borderId="0" xfId="66" applyNumberFormat="1" applyFont="1" applyFill="1" applyAlignment="1" applyProtection="1">
      <alignment/>
      <protection/>
    </xf>
    <xf numFmtId="182" fontId="0" fillId="0" borderId="0" xfId="0" applyFill="1" applyAlignment="1" applyProtection="1">
      <alignment/>
      <protection/>
    </xf>
    <xf numFmtId="182" fontId="8" fillId="0" borderId="12" xfId="0" applyFont="1" applyFill="1" applyBorder="1" applyAlignment="1" applyProtection="1">
      <alignment/>
      <protection/>
    </xf>
    <xf numFmtId="182" fontId="8" fillId="0" borderId="10" xfId="0" applyFont="1" applyFill="1" applyBorder="1" applyAlignment="1" applyProtection="1">
      <alignment/>
      <protection/>
    </xf>
    <xf numFmtId="182" fontId="0" fillId="0" borderId="13" xfId="0" applyFill="1" applyBorder="1" applyAlignment="1" applyProtection="1">
      <alignment/>
      <protection/>
    </xf>
    <xf numFmtId="182" fontId="0" fillId="0" borderId="0" xfId="0" applyFill="1" applyBorder="1" applyAlignment="1" applyProtection="1">
      <alignment/>
      <protection/>
    </xf>
    <xf numFmtId="182" fontId="0" fillId="17" borderId="14" xfId="0" applyFill="1" applyBorder="1" applyAlignment="1" applyProtection="1">
      <alignment horizontal="center"/>
      <protection/>
    </xf>
    <xf numFmtId="183" fontId="0" fillId="17" borderId="14" xfId="52" applyNumberFormat="1" applyFont="1" applyFill="1" applyBorder="1" applyAlignment="1" applyProtection="1">
      <alignment/>
      <protection/>
    </xf>
    <xf numFmtId="182" fontId="8" fillId="0" borderId="13" xfId="0" applyFont="1" applyFill="1" applyBorder="1" applyAlignment="1" applyProtection="1">
      <alignment/>
      <protection/>
    </xf>
    <xf numFmtId="182" fontId="8" fillId="0" borderId="0" xfId="0" applyFont="1" applyFill="1" applyBorder="1" applyAlignment="1" applyProtection="1">
      <alignment/>
      <protection/>
    </xf>
    <xf numFmtId="183" fontId="8" fillId="17" borderId="16" xfId="52" applyNumberFormat="1" applyFont="1" applyFill="1" applyBorder="1" applyAlignment="1" applyProtection="1">
      <alignment/>
      <protection/>
    </xf>
    <xf numFmtId="182" fontId="0" fillId="17" borderId="14" xfId="0" applyFill="1" applyBorder="1" applyAlignment="1" applyProtection="1">
      <alignment/>
      <protection/>
    </xf>
    <xf numFmtId="183" fontId="0" fillId="17" borderId="17" xfId="52" applyNumberFormat="1" applyFont="1" applyFill="1" applyBorder="1" applyAlignment="1" applyProtection="1">
      <alignment/>
      <protection/>
    </xf>
    <xf numFmtId="182" fontId="8" fillId="0" borderId="13" xfId="0" applyFont="1" applyFill="1" applyBorder="1" applyAlignment="1" applyProtection="1">
      <alignment wrapText="1"/>
      <protection/>
    </xf>
    <xf numFmtId="182" fontId="8" fillId="0" borderId="0" xfId="0" applyFont="1" applyFill="1" applyBorder="1" applyAlignment="1" applyProtection="1">
      <alignment wrapText="1"/>
      <protection/>
    </xf>
    <xf numFmtId="183" fontId="8" fillId="17" borderId="17" xfId="52" applyNumberFormat="1" applyFont="1" applyFill="1" applyBorder="1" applyAlignment="1" applyProtection="1">
      <alignment/>
      <protection/>
    </xf>
    <xf numFmtId="183" fontId="8" fillId="17" borderId="14" xfId="52" applyNumberFormat="1" applyFont="1" applyFill="1" applyBorder="1" applyAlignment="1" applyProtection="1">
      <alignment/>
      <protection/>
    </xf>
    <xf numFmtId="182" fontId="0" fillId="0" borderId="13" xfId="0" applyFont="1" applyFill="1" applyBorder="1" applyAlignment="1" applyProtection="1">
      <alignment wrapText="1"/>
      <protection/>
    </xf>
    <xf numFmtId="182" fontId="0" fillId="0" borderId="0" xfId="0" applyFont="1" applyFill="1" applyBorder="1" applyAlignment="1" applyProtection="1">
      <alignment wrapText="1"/>
      <protection/>
    </xf>
    <xf numFmtId="182" fontId="8" fillId="0" borderId="15" xfId="0" applyFont="1" applyFill="1" applyBorder="1" applyAlignment="1" applyProtection="1">
      <alignment wrapText="1"/>
      <protection/>
    </xf>
    <xf numFmtId="182" fontId="8" fillId="0" borderId="11" xfId="0" applyFont="1" applyFill="1" applyBorder="1" applyAlignment="1" applyProtection="1">
      <alignment wrapText="1"/>
      <protection/>
    </xf>
    <xf numFmtId="182" fontId="8" fillId="0" borderId="0" xfId="0" applyFont="1" applyAlignment="1" applyProtection="1">
      <alignment wrapText="1"/>
      <protection/>
    </xf>
    <xf numFmtId="183" fontId="8" fillId="0" borderId="0" xfId="52" applyNumberFormat="1" applyFont="1" applyFill="1" applyBorder="1" applyAlignment="1" applyProtection="1">
      <alignment/>
      <protection/>
    </xf>
    <xf numFmtId="182" fontId="8" fillId="0" borderId="12" xfId="0" applyFont="1" applyBorder="1" applyAlignment="1" applyProtection="1">
      <alignment wrapText="1"/>
      <protection/>
    </xf>
    <xf numFmtId="182" fontId="8" fillId="0" borderId="10" xfId="0" applyFont="1" applyBorder="1" applyAlignment="1" applyProtection="1">
      <alignment wrapText="1"/>
      <protection/>
    </xf>
    <xf numFmtId="183" fontId="8" fillId="37" borderId="18" xfId="52" applyNumberFormat="1" applyFont="1" applyFill="1" applyBorder="1" applyAlignment="1" applyProtection="1">
      <alignment/>
      <protection/>
    </xf>
    <xf numFmtId="182" fontId="8" fillId="0" borderId="13" xfId="0" applyFont="1" applyBorder="1" applyAlignment="1" applyProtection="1">
      <alignment wrapText="1"/>
      <protection/>
    </xf>
    <xf numFmtId="182" fontId="8" fillId="0" borderId="0" xfId="0" applyFont="1" applyBorder="1" applyAlignment="1" applyProtection="1">
      <alignment wrapText="1"/>
      <protection/>
    </xf>
    <xf numFmtId="183" fontId="8" fillId="37" borderId="14" xfId="52" applyNumberFormat="1" applyFont="1" applyFill="1" applyBorder="1" applyAlignment="1" applyProtection="1">
      <alignment/>
      <protection/>
    </xf>
    <xf numFmtId="200" fontId="8" fillId="37" borderId="14" xfId="66" applyNumberFormat="1" applyFont="1" applyFill="1" applyBorder="1" applyAlignment="1" applyProtection="1">
      <alignment/>
      <protection/>
    </xf>
    <xf numFmtId="182" fontId="8" fillId="0" borderId="15" xfId="0" applyFont="1" applyBorder="1" applyAlignment="1" applyProtection="1">
      <alignment wrapText="1"/>
      <protection/>
    </xf>
    <xf numFmtId="182" fontId="8" fillId="0" borderId="11" xfId="0" applyFont="1" applyBorder="1" applyAlignment="1" applyProtection="1">
      <alignment wrapText="1"/>
      <protection/>
    </xf>
    <xf numFmtId="183" fontId="8" fillId="37" borderId="17" xfId="52" applyNumberFormat="1" applyFont="1" applyFill="1" applyBorder="1" applyAlignment="1" applyProtection="1">
      <alignment/>
      <protection/>
    </xf>
    <xf numFmtId="183" fontId="0" fillId="34" borderId="14" xfId="52" applyNumberFormat="1" applyFont="1" applyFill="1" applyBorder="1" applyAlignment="1" applyProtection="1">
      <alignment/>
      <protection locked="0"/>
    </xf>
    <xf numFmtId="10" fontId="0" fillId="34" borderId="14" xfId="66" applyNumberFormat="1" applyFont="1" applyFill="1" applyBorder="1" applyAlignment="1" applyProtection="1">
      <alignment/>
      <protection locked="0"/>
    </xf>
    <xf numFmtId="169" fontId="0" fillId="34" borderId="14" xfId="66" applyNumberFormat="1" applyFont="1" applyFill="1" applyBorder="1" applyAlignment="1" applyProtection="1">
      <alignment/>
      <protection locked="0"/>
    </xf>
    <xf numFmtId="169" fontId="0" fillId="34" borderId="17" xfId="66" applyNumberFormat="1" applyFont="1" applyFill="1" applyBorder="1" applyAlignment="1" applyProtection="1">
      <alignment/>
      <protection locked="0"/>
    </xf>
    <xf numFmtId="183" fontId="0" fillId="17" borderId="14" xfId="52" applyNumberFormat="1" applyFont="1" applyFill="1" applyBorder="1" applyAlignment="1" applyProtection="1">
      <alignment/>
      <protection locked="0"/>
    </xf>
    <xf numFmtId="182" fontId="0" fillId="0" borderId="0" xfId="0" applyFill="1" applyBorder="1" applyAlignment="1" applyProtection="1">
      <alignment horizontal="right"/>
      <protection/>
    </xf>
    <xf numFmtId="204" fontId="0" fillId="34" borderId="14" xfId="66" applyNumberFormat="1" applyFont="1" applyFill="1" applyBorder="1" applyAlignment="1" applyProtection="1">
      <alignment/>
      <protection locked="0"/>
    </xf>
    <xf numFmtId="182" fontId="0" fillId="0" borderId="11" xfId="0" applyBorder="1" applyAlignment="1" applyProtection="1">
      <alignment horizontal="right"/>
      <protection/>
    </xf>
    <xf numFmtId="10" fontId="8" fillId="34" borderId="14" xfId="66" applyNumberFormat="1" applyFont="1" applyFill="1" applyBorder="1" applyAlignment="1" applyProtection="1">
      <alignment horizontal="center"/>
      <protection/>
    </xf>
    <xf numFmtId="169" fontId="0" fillId="34" borderId="18" xfId="66" applyNumberFormat="1" applyFont="1" applyFill="1" applyBorder="1" applyAlignment="1" applyProtection="1">
      <alignment/>
      <protection locked="0"/>
    </xf>
    <xf numFmtId="168" fontId="13" fillId="17" borderId="18" xfId="0" applyNumberFormat="1" applyFont="1" applyFill="1" applyBorder="1" applyAlignment="1" applyProtection="1">
      <alignment horizontal="center"/>
      <protection/>
    </xf>
  </cellXfs>
  <cellStyles count="6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løb" xfId="34"/>
    <cellStyle name="Beløb (negative)" xfId="35"/>
    <cellStyle name="Beløb 1000" xfId="36"/>
    <cellStyle name="Beløb 1000 (negative)" xfId="37"/>
    <cellStyle name="Bemærk!" xfId="38"/>
    <cellStyle name="Beregning" xfId="39"/>
    <cellStyle name="Followed Hyperlink" xfId="40"/>
    <cellStyle name="Decimal" xfId="41"/>
    <cellStyle name="Decimal (negative)" xfId="42"/>
    <cellStyle name="Farve1" xfId="43"/>
    <cellStyle name="Farve2" xfId="44"/>
    <cellStyle name="Farve3" xfId="45"/>
    <cellStyle name="Farve4" xfId="46"/>
    <cellStyle name="Farve5" xfId="47"/>
    <cellStyle name="Farve6" xfId="48"/>
    <cellStyle name="Forklarende tekst" xfId="49"/>
    <cellStyle name="God" xfId="50"/>
    <cellStyle name="Input" xfId="51"/>
    <cellStyle name="Comma" xfId="52"/>
    <cellStyle name="Comma [0]" xfId="53"/>
    <cellStyle name="Kontrollér celle" xfId="54"/>
    <cellStyle name="Hyperlink" xfId="55"/>
    <cellStyle name="Neutral" xfId="56"/>
    <cellStyle name="Normal 2" xfId="57"/>
    <cellStyle name="Normal 3" xfId="58"/>
    <cellStyle name="Normal_SHEET" xfId="59"/>
    <cellStyle name="Output" xfId="60"/>
    <cellStyle name="Overskrift" xfId="61"/>
    <cellStyle name="Overskrift 1" xfId="62"/>
    <cellStyle name="Overskrift 2" xfId="63"/>
    <cellStyle name="Overskrift 3" xfId="64"/>
    <cellStyle name="Overskrift 4" xfId="65"/>
    <cellStyle name="Percent" xfId="66"/>
    <cellStyle name="Sammenkædet celle" xfId="67"/>
    <cellStyle name="Titel" xfId="68"/>
    <cellStyle name="Total" xfId="69"/>
    <cellStyle name="Total (negative)" xfId="70"/>
    <cellStyle name="Total 1000" xfId="71"/>
    <cellStyle name="Total 1000 (negative)" xfId="72"/>
    <cellStyle name="Ugyldig" xfId="73"/>
    <cellStyle name="Currency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9.7109375" style="8" customWidth="1"/>
    <col min="2" max="2" width="12.28125" style="8" customWidth="1"/>
    <col min="3" max="3" width="13.7109375" style="8" customWidth="1"/>
    <col min="4" max="4" width="15.00390625" style="8" hidden="1" customWidth="1"/>
    <col min="5" max="5" width="3.421875" style="8" hidden="1" customWidth="1"/>
    <col min="6" max="6" width="16.421875" style="8" hidden="1" customWidth="1"/>
    <col min="7" max="7" width="2.8515625" style="8" hidden="1" customWidth="1"/>
    <col min="8" max="8" width="15.00390625" style="8" hidden="1" customWidth="1"/>
    <col min="9" max="9" width="3.140625" style="8" hidden="1" customWidth="1"/>
    <col min="10" max="11" width="11.28125" style="8" hidden="1" customWidth="1"/>
    <col min="12" max="12" width="2.28125" style="8" customWidth="1"/>
    <col min="13" max="13" width="11.140625" style="8" hidden="1" customWidth="1"/>
    <col min="14" max="16384" width="9.140625" style="8" customWidth="1"/>
  </cols>
  <sheetData>
    <row r="1" spans="1:3" ht="15.75">
      <c r="A1" s="64" t="s">
        <v>28</v>
      </c>
      <c r="B1" s="64"/>
      <c r="C1" s="65"/>
    </row>
    <row r="2" spans="1:11" ht="15.75">
      <c r="A2" s="66"/>
      <c r="B2" s="66"/>
      <c r="C2" s="67"/>
      <c r="D2"/>
      <c r="E2"/>
      <c r="F2"/>
      <c r="G2"/>
      <c r="H2"/>
      <c r="J2" s="30" t="s">
        <v>17</v>
      </c>
      <c r="K2" s="29" t="s">
        <v>14</v>
      </c>
    </row>
    <row r="3" spans="1:13" ht="12.75">
      <c r="A3" s="67"/>
      <c r="B3" s="67"/>
      <c r="C3" s="68" t="s">
        <v>18</v>
      </c>
      <c r="D3" s="36"/>
      <c r="E3" s="9"/>
      <c r="F3" s="36" t="s">
        <v>20</v>
      </c>
      <c r="G3" s="9"/>
      <c r="H3" s="47" t="s">
        <v>23</v>
      </c>
      <c r="J3" s="30" t="s">
        <v>25</v>
      </c>
      <c r="K3" s="12" t="s">
        <v>22</v>
      </c>
      <c r="M3" s="52" t="s">
        <v>26</v>
      </c>
    </row>
    <row r="4" spans="1:13" ht="12.75">
      <c r="A4" s="69" t="s">
        <v>47</v>
      </c>
      <c r="B4" s="69"/>
      <c r="C4" s="70" t="s">
        <v>19</v>
      </c>
      <c r="D4" s="38" t="s">
        <v>10</v>
      </c>
      <c r="E4" s="10"/>
      <c r="F4" s="37" t="s">
        <v>21</v>
      </c>
      <c r="G4" s="10"/>
      <c r="H4" s="53" t="s">
        <v>24</v>
      </c>
      <c r="J4" s="31">
        <v>1</v>
      </c>
      <c r="K4" s="32" t="s">
        <v>27</v>
      </c>
      <c r="M4" s="54">
        <v>2015</v>
      </c>
    </row>
    <row r="5" spans="1:11" ht="12.75" hidden="1">
      <c r="A5" s="67" t="s">
        <v>13</v>
      </c>
      <c r="B5" s="67"/>
      <c r="C5" s="71">
        <v>3</v>
      </c>
      <c r="D5" s="39"/>
      <c r="E5" s="1"/>
      <c r="F5" s="35">
        <v>3</v>
      </c>
      <c r="G5" s="1"/>
      <c r="H5" s="22"/>
      <c r="J5" s="20"/>
      <c r="K5" s="13"/>
    </row>
    <row r="6" spans="1:11" ht="12.75">
      <c r="A6" s="72" t="s">
        <v>29</v>
      </c>
      <c r="B6" s="73" t="s">
        <v>45</v>
      </c>
      <c r="C6" s="122">
        <v>3400</v>
      </c>
      <c r="D6" s="41"/>
      <c r="E6" s="3"/>
      <c r="F6" s="41"/>
      <c r="G6" s="3"/>
      <c r="H6" s="24"/>
      <c r="J6" s="48"/>
      <c r="K6" s="15"/>
    </row>
    <row r="7" spans="1:11" ht="12.75">
      <c r="A7" s="74" t="s">
        <v>48</v>
      </c>
      <c r="B7" s="75" t="s">
        <v>45</v>
      </c>
      <c r="C7" s="115">
        <v>1325</v>
      </c>
      <c r="D7" s="41"/>
      <c r="E7" s="3"/>
      <c r="F7" s="41"/>
      <c r="G7" s="3"/>
      <c r="H7" s="24"/>
      <c r="J7" s="48"/>
      <c r="K7" s="15"/>
    </row>
    <row r="8" spans="1:11" ht="12.75">
      <c r="A8" s="74" t="s">
        <v>49</v>
      </c>
      <c r="B8" s="75" t="s">
        <v>45</v>
      </c>
      <c r="C8" s="115">
        <v>410</v>
      </c>
      <c r="D8" s="41"/>
      <c r="E8" s="3"/>
      <c r="F8" s="41"/>
      <c r="G8" s="3"/>
      <c r="H8" s="24"/>
      <c r="J8" s="48"/>
      <c r="K8" s="15"/>
    </row>
    <row r="9" spans="1:11" ht="12.75">
      <c r="A9" s="74"/>
      <c r="B9" s="77"/>
      <c r="C9" s="78"/>
      <c r="D9" s="41"/>
      <c r="E9" s="3"/>
      <c r="F9" s="41"/>
      <c r="G9" s="3"/>
      <c r="H9" s="24"/>
      <c r="J9" s="48"/>
      <c r="K9" s="15"/>
    </row>
    <row r="10" spans="1:11" ht="12.75">
      <c r="A10" s="74" t="s">
        <v>37</v>
      </c>
      <c r="B10" s="77"/>
      <c r="C10" s="78">
        <v>43</v>
      </c>
      <c r="D10" s="41"/>
      <c r="E10" s="3"/>
      <c r="F10" s="41"/>
      <c r="G10" s="3"/>
      <c r="H10" s="24"/>
      <c r="J10" s="48"/>
      <c r="K10" s="15"/>
    </row>
    <row r="11" spans="1:11" ht="12.75">
      <c r="A11" s="74" t="s">
        <v>38</v>
      </c>
      <c r="B11" s="75" t="s">
        <v>45</v>
      </c>
      <c r="C11" s="115"/>
      <c r="D11" s="41"/>
      <c r="E11" s="3"/>
      <c r="F11" s="41"/>
      <c r="G11" s="3"/>
      <c r="H11" s="24"/>
      <c r="J11" s="48"/>
      <c r="K11" s="15"/>
    </row>
    <row r="12" spans="1:11" ht="12.75">
      <c r="A12" s="74"/>
      <c r="B12" s="77"/>
      <c r="C12" s="78"/>
      <c r="D12" s="41"/>
      <c r="E12" s="3"/>
      <c r="F12" s="41"/>
      <c r="G12" s="3"/>
      <c r="H12" s="24"/>
      <c r="J12" s="48"/>
      <c r="K12" s="15"/>
    </row>
    <row r="13" spans="1:11" ht="12.75">
      <c r="A13" s="74" t="s">
        <v>15</v>
      </c>
      <c r="B13" s="75" t="s">
        <v>45</v>
      </c>
      <c r="C13" s="119">
        <v>2</v>
      </c>
      <c r="D13" s="41"/>
      <c r="E13" s="3"/>
      <c r="F13" s="41"/>
      <c r="G13" s="3"/>
      <c r="H13" s="24"/>
      <c r="J13" s="48"/>
      <c r="K13" s="15"/>
    </row>
    <row r="14" spans="1:11" ht="12.75">
      <c r="A14" s="74"/>
      <c r="B14" s="77"/>
      <c r="C14" s="76"/>
      <c r="D14" s="41"/>
      <c r="E14" s="3"/>
      <c r="F14" s="41"/>
      <c r="G14" s="3"/>
      <c r="H14" s="24"/>
      <c r="J14" s="48"/>
      <c r="K14" s="15"/>
    </row>
    <row r="15" spans="1:11" ht="12.75">
      <c r="A15" s="74"/>
      <c r="B15" s="77"/>
      <c r="C15" s="121" t="s">
        <v>46</v>
      </c>
      <c r="D15" s="41"/>
      <c r="E15" s="3"/>
      <c r="F15" s="41"/>
      <c r="G15" s="3"/>
      <c r="H15" s="24"/>
      <c r="J15" s="48"/>
      <c r="K15" s="15"/>
    </row>
    <row r="16" spans="1:11" ht="12.75">
      <c r="A16" s="74" t="s">
        <v>0</v>
      </c>
      <c r="B16" s="75" t="s">
        <v>45</v>
      </c>
      <c r="C16" s="113">
        <v>1120000</v>
      </c>
      <c r="D16" s="40">
        <v>0</v>
      </c>
      <c r="E16" s="2"/>
      <c r="F16" s="40" t="e">
        <f>C16/#REF!</f>
        <v>#REF!</v>
      </c>
      <c r="G16" s="2"/>
      <c r="H16" s="23">
        <v>0</v>
      </c>
      <c r="J16" s="33">
        <f>SUM(C16:D16)</f>
        <v>1120000</v>
      </c>
      <c r="K16" s="14" t="e">
        <f>C16/#REF!</f>
        <v>#REF!</v>
      </c>
    </row>
    <row r="17" spans="1:11" ht="12.75">
      <c r="A17" s="74" t="s">
        <v>1</v>
      </c>
      <c r="B17" s="75" t="s">
        <v>45</v>
      </c>
      <c r="C17" s="113">
        <v>80000</v>
      </c>
      <c r="D17" s="40">
        <v>0</v>
      </c>
      <c r="E17" s="2"/>
      <c r="F17" s="40" t="e">
        <f>C17/#REF!</f>
        <v>#REF!</v>
      </c>
      <c r="G17" s="2"/>
      <c r="H17" s="23"/>
      <c r="J17" s="33">
        <f>SUM(C17:D17)</f>
        <v>80000</v>
      </c>
      <c r="K17" s="14" t="e">
        <f>C17/#REF!</f>
        <v>#REF!</v>
      </c>
    </row>
    <row r="18" spans="1:11" ht="12.75">
      <c r="A18" s="74" t="s">
        <v>16</v>
      </c>
      <c r="B18" s="75" t="s">
        <v>45</v>
      </c>
      <c r="C18" s="113">
        <v>1975000</v>
      </c>
      <c r="D18" s="40">
        <v>0</v>
      </c>
      <c r="E18" s="2"/>
      <c r="F18" s="40">
        <v>0</v>
      </c>
      <c r="G18" s="2"/>
      <c r="H18" s="23">
        <v>0</v>
      </c>
      <c r="J18" s="33">
        <f>SUM(C18:H18)</f>
        <v>1975000</v>
      </c>
      <c r="K18" s="14" t="e">
        <f>C18/#REF!</f>
        <v>#REF!</v>
      </c>
    </row>
    <row r="19" spans="1:11" ht="12.75">
      <c r="A19" s="74" t="s">
        <v>2</v>
      </c>
      <c r="B19" s="75" t="s">
        <v>45</v>
      </c>
      <c r="C19" s="114">
        <v>0.04</v>
      </c>
      <c r="D19" s="41">
        <v>0.04</v>
      </c>
      <c r="E19" s="3"/>
      <c r="F19" s="41">
        <v>0.04</v>
      </c>
      <c r="G19" s="3"/>
      <c r="H19" s="24">
        <v>0.04</v>
      </c>
      <c r="J19" s="48">
        <v>0.04</v>
      </c>
      <c r="K19" s="15">
        <v>0.04</v>
      </c>
    </row>
    <row r="20" spans="1:11" ht="12.75">
      <c r="A20" s="74"/>
      <c r="B20" s="77"/>
      <c r="C20" s="76"/>
      <c r="D20" s="41"/>
      <c r="E20" s="3"/>
      <c r="F20" s="41"/>
      <c r="G20" s="3"/>
      <c r="H20" s="24"/>
      <c r="J20" s="48"/>
      <c r="K20" s="15"/>
    </row>
    <row r="21" spans="1:11" ht="12.75">
      <c r="A21" s="74" t="s">
        <v>30</v>
      </c>
      <c r="B21" s="75" t="s">
        <v>45</v>
      </c>
      <c r="C21" s="115">
        <v>87000</v>
      </c>
      <c r="D21" s="41"/>
      <c r="E21" s="3"/>
      <c r="F21" s="41"/>
      <c r="G21" s="3"/>
      <c r="H21" s="24"/>
      <c r="J21" s="48"/>
      <c r="K21" s="15"/>
    </row>
    <row r="22" spans="1:11" ht="12.75">
      <c r="A22" s="79" t="s">
        <v>31</v>
      </c>
      <c r="B22" s="120" t="s">
        <v>45</v>
      </c>
      <c r="C22" s="116">
        <v>15000</v>
      </c>
      <c r="D22" s="41"/>
      <c r="E22" s="3"/>
      <c r="F22" s="41"/>
      <c r="G22" s="3"/>
      <c r="H22" s="24"/>
      <c r="J22" s="48"/>
      <c r="K22" s="15"/>
    </row>
    <row r="23" spans="1:11" ht="12.75">
      <c r="A23" s="67"/>
      <c r="B23" s="67"/>
      <c r="C23" s="80"/>
      <c r="D23" s="41"/>
      <c r="E23" s="3"/>
      <c r="F23" s="41"/>
      <c r="G23" s="3"/>
      <c r="H23" s="24"/>
      <c r="J23" s="48"/>
      <c r="K23" s="15"/>
    </row>
    <row r="24" spans="1:11" ht="12.75">
      <c r="A24" s="67"/>
      <c r="B24" s="67"/>
      <c r="C24" s="81"/>
      <c r="D24" s="40"/>
      <c r="E24" s="2"/>
      <c r="F24" s="35"/>
      <c r="G24" s="2"/>
      <c r="H24" s="23"/>
      <c r="J24" s="20"/>
      <c r="K24" s="14"/>
    </row>
    <row r="25" spans="1:11" ht="15">
      <c r="A25" s="82" t="s">
        <v>56</v>
      </c>
      <c r="B25" s="83"/>
      <c r="C25" s="123" t="s">
        <v>50</v>
      </c>
      <c r="D25" s="43"/>
      <c r="E25" s="4"/>
      <c r="F25" s="42"/>
      <c r="G25" s="4"/>
      <c r="H25" s="25"/>
      <c r="J25" s="20"/>
      <c r="K25" s="16"/>
    </row>
    <row r="26" spans="1:11" ht="12.75">
      <c r="A26" s="84"/>
      <c r="B26" s="85"/>
      <c r="C26" s="86"/>
      <c r="D26" s="43"/>
      <c r="E26" s="4"/>
      <c r="F26" s="42"/>
      <c r="G26" s="4"/>
      <c r="H26" s="25"/>
      <c r="J26" s="20"/>
      <c r="K26" s="16"/>
    </row>
    <row r="27" spans="1:13" ht="12.75">
      <c r="A27" s="84" t="s">
        <v>33</v>
      </c>
      <c r="B27" s="85"/>
      <c r="C27" s="87">
        <f>C6*C7</f>
        <v>4505000</v>
      </c>
      <c r="D27" s="40">
        <v>0</v>
      </c>
      <c r="E27" s="2"/>
      <c r="F27" s="40" t="e">
        <f>C27/#REF!</f>
        <v>#REF!</v>
      </c>
      <c r="G27" s="2"/>
      <c r="H27" s="23"/>
      <c r="J27" s="33">
        <f>SUM(C27:D27)+H27</f>
        <v>4505000</v>
      </c>
      <c r="K27" s="14" t="e">
        <f>J27/#REF!</f>
        <v>#REF!</v>
      </c>
      <c r="M27" s="55">
        <v>2263000</v>
      </c>
    </row>
    <row r="28" spans="1:13" ht="12.75">
      <c r="A28" s="84" t="s">
        <v>43</v>
      </c>
      <c r="B28" s="118" t="s">
        <v>45</v>
      </c>
      <c r="C28" s="117">
        <v>200000</v>
      </c>
      <c r="D28" s="40"/>
      <c r="E28" s="2"/>
      <c r="F28" s="40"/>
      <c r="G28" s="2"/>
      <c r="H28" s="23"/>
      <c r="J28" s="33"/>
      <c r="K28" s="14"/>
      <c r="M28" s="55"/>
    </row>
    <row r="29" spans="1:13" ht="12.75">
      <c r="A29" s="84"/>
      <c r="B29" s="85"/>
      <c r="C29" s="87"/>
      <c r="D29" s="40"/>
      <c r="E29" s="2"/>
      <c r="F29" s="40"/>
      <c r="G29" s="2"/>
      <c r="H29" s="23"/>
      <c r="J29" s="33"/>
      <c r="K29" s="14"/>
      <c r="M29" s="55"/>
    </row>
    <row r="30" spans="1:13" ht="12.75" hidden="1">
      <c r="A30" s="84" t="s">
        <v>12</v>
      </c>
      <c r="B30" s="85"/>
      <c r="C30" s="87"/>
      <c r="D30" s="40" t="e">
        <f>C30/#REF!</f>
        <v>#REF!</v>
      </c>
      <c r="E30" s="2"/>
      <c r="F30" s="40" t="e">
        <f>C30/#REF!</f>
        <v>#REF!</v>
      </c>
      <c r="G30" s="2"/>
      <c r="H30" s="23"/>
      <c r="J30" s="33" t="e">
        <f>SUM(C30:D30)+H30</f>
        <v>#REF!</v>
      </c>
      <c r="K30" s="14" t="e">
        <f>J30/#REF!</f>
        <v>#REF!</v>
      </c>
      <c r="M30" s="55" t="e">
        <f>L30/#REF!</f>
        <v>#REF!</v>
      </c>
    </row>
    <row r="31" spans="1:13" ht="12.75">
      <c r="A31" s="84" t="s">
        <v>11</v>
      </c>
      <c r="B31" s="75" t="s">
        <v>45</v>
      </c>
      <c r="C31" s="117">
        <v>-160000</v>
      </c>
      <c r="D31" s="40">
        <v>0</v>
      </c>
      <c r="E31" s="2"/>
      <c r="F31" s="40" t="e">
        <f>C31/#REF!</f>
        <v>#REF!</v>
      </c>
      <c r="G31" s="2"/>
      <c r="H31" s="23"/>
      <c r="J31" s="33">
        <f>SUM(C31:D31)+H31</f>
        <v>-160000</v>
      </c>
      <c r="K31" s="14" t="e">
        <f>J31/#REF!</f>
        <v>#REF!</v>
      </c>
      <c r="M31" s="55">
        <v>-80000</v>
      </c>
    </row>
    <row r="32" spans="1:13" ht="12.75">
      <c r="A32" s="84" t="s">
        <v>7</v>
      </c>
      <c r="B32" s="75" t="s">
        <v>45</v>
      </c>
      <c r="C32" s="117">
        <v>-1440000</v>
      </c>
      <c r="D32" s="40">
        <v>0</v>
      </c>
      <c r="E32" s="2"/>
      <c r="F32" s="40" t="e">
        <f>C32/#REF!</f>
        <v>#REF!</v>
      </c>
      <c r="G32" s="2"/>
      <c r="H32" s="23">
        <v>0</v>
      </c>
      <c r="J32" s="33">
        <f>SUM(C32:D32)+H32</f>
        <v>-1440000</v>
      </c>
      <c r="K32" s="14" t="e">
        <f>J32/#REF!</f>
        <v>#REF!</v>
      </c>
      <c r="M32" s="55">
        <v>-700000</v>
      </c>
    </row>
    <row r="33" spans="1:13" ht="12.75">
      <c r="A33" s="84" t="s">
        <v>3</v>
      </c>
      <c r="B33" s="75" t="s">
        <v>45</v>
      </c>
      <c r="C33" s="117">
        <v>-330000</v>
      </c>
      <c r="D33" s="40">
        <v>0</v>
      </c>
      <c r="E33" s="2"/>
      <c r="F33" s="40" t="e">
        <f>C33/#REF!</f>
        <v>#REF!</v>
      </c>
      <c r="G33" s="2"/>
      <c r="H33" s="23"/>
      <c r="J33" s="33">
        <f>SUM(C33:D33)+H33</f>
        <v>-330000</v>
      </c>
      <c r="K33" s="14" t="e">
        <f>J33/#REF!</f>
        <v>#REF!</v>
      </c>
      <c r="M33" s="55">
        <v>-80000</v>
      </c>
    </row>
    <row r="34" spans="1:13" ht="12.75">
      <c r="A34" s="84" t="s">
        <v>9</v>
      </c>
      <c r="B34" s="75" t="s">
        <v>45</v>
      </c>
      <c r="C34" s="117">
        <v>-125000</v>
      </c>
      <c r="D34" s="40">
        <v>0</v>
      </c>
      <c r="E34" s="2"/>
      <c r="F34" s="40" t="e">
        <f>C34/#REF!</f>
        <v>#REF!</v>
      </c>
      <c r="G34" s="2"/>
      <c r="H34" s="23">
        <v>0</v>
      </c>
      <c r="J34" s="33">
        <f>SUM(C34:D34)+H34</f>
        <v>-125000</v>
      </c>
      <c r="K34" s="14" t="e">
        <f>J34/#REF!</f>
        <v>#REF!</v>
      </c>
      <c r="M34" s="55">
        <v>-227000</v>
      </c>
    </row>
    <row r="35" spans="1:13" ht="12.75">
      <c r="A35" s="84" t="s">
        <v>4</v>
      </c>
      <c r="B35" s="85"/>
      <c r="C35" s="87">
        <f>(SUM(C27:C34)-C32-(C16/7)-(C17/4))*-0.0412</f>
        <v>-161092</v>
      </c>
      <c r="D35" s="40">
        <v>0</v>
      </c>
      <c r="E35" s="2"/>
      <c r="F35" s="40" t="e">
        <f>C35/#REF!</f>
        <v>#REF!</v>
      </c>
      <c r="G35" s="2"/>
      <c r="H35" s="23"/>
      <c r="J35" s="33" t="e">
        <f>(SUM(J27:J34)-J32-(J16/7)-(J17/4))*-0.0412</f>
        <v>#REF!</v>
      </c>
      <c r="K35" s="14" t="e">
        <f>(SUM(K27:K34)-K32-(K16/7)-(K17/4))*-0.0412</f>
        <v>#REF!</v>
      </c>
      <c r="M35" s="55" t="e">
        <f>(SUM(M27:M34)-M32-(M16/7)-(M17/4))*-0.0412</f>
        <v>#REF!</v>
      </c>
    </row>
    <row r="36" spans="1:11" ht="12.75">
      <c r="A36" s="84"/>
      <c r="B36" s="85"/>
      <c r="C36" s="87"/>
      <c r="D36" s="35"/>
      <c r="E36"/>
      <c r="F36" s="40"/>
      <c r="G36"/>
      <c r="H36" s="21"/>
      <c r="J36" s="20"/>
      <c r="K36" s="11"/>
    </row>
    <row r="37" spans="1:13" ht="13.5" thickBot="1">
      <c r="A37" s="88" t="s">
        <v>8</v>
      </c>
      <c r="B37" s="89"/>
      <c r="C37" s="90">
        <f>SUM(C27:C36)</f>
        <v>2488908</v>
      </c>
      <c r="D37" s="44" t="e">
        <f>SUM(D27:D36)</f>
        <v>#REF!</v>
      </c>
      <c r="E37" s="5"/>
      <c r="F37" s="44" t="e">
        <f>SUM(F27:F36)</f>
        <v>#REF!</v>
      </c>
      <c r="G37" s="5"/>
      <c r="H37" s="26">
        <f>SUM(H27:H36)</f>
        <v>0</v>
      </c>
      <c r="J37" s="17" t="e">
        <f>SUM(J27:J36)</f>
        <v>#REF!</v>
      </c>
      <c r="K37" s="17" t="e">
        <f>SUM(K27:K36)</f>
        <v>#REF!</v>
      </c>
      <c r="M37" s="56" t="e">
        <f>SUM(M27:M36)</f>
        <v>#REF!</v>
      </c>
    </row>
    <row r="38" spans="1:11" ht="13.5" thickTop="1">
      <c r="A38" s="84"/>
      <c r="B38" s="85"/>
      <c r="C38" s="87"/>
      <c r="D38" s="35"/>
      <c r="E38"/>
      <c r="F38" s="40"/>
      <c r="G38"/>
      <c r="H38" s="21"/>
      <c r="J38" s="20"/>
      <c r="K38" s="11"/>
    </row>
    <row r="39" spans="1:11" ht="12.75">
      <c r="A39" s="84" t="s">
        <v>32</v>
      </c>
      <c r="B39" s="85"/>
      <c r="C39" s="87">
        <f>C37/C13</f>
        <v>1244454</v>
      </c>
      <c r="D39" s="35"/>
      <c r="E39"/>
      <c r="F39" s="43"/>
      <c r="G39"/>
      <c r="H39" s="21"/>
      <c r="J39" s="20"/>
      <c r="K39" s="11"/>
    </row>
    <row r="40" spans="1:11" ht="12.75">
      <c r="A40" s="84"/>
      <c r="B40" s="85"/>
      <c r="C40" s="91"/>
      <c r="D40" s="35"/>
      <c r="E40"/>
      <c r="F40" s="35"/>
      <c r="G40"/>
      <c r="H40" s="21"/>
      <c r="J40" s="20"/>
      <c r="K40" s="11"/>
    </row>
    <row r="41" spans="1:11" ht="12.75">
      <c r="A41" s="84" t="s">
        <v>40</v>
      </c>
      <c r="B41" s="85"/>
      <c r="C41" s="87">
        <f>PMT(C19,7,C16+C17)-C42+SUM(C16:C17)*C19</f>
        <v>-138598.53444740508</v>
      </c>
      <c r="D41" s="40">
        <f>PMT(D19,7,D16+D17)-D42-D47</f>
        <v>0</v>
      </c>
      <c r="E41" s="2"/>
      <c r="F41" s="40" t="e">
        <f>PMT(F19,7,F16+F17)-F42-F47</f>
        <v>#REF!</v>
      </c>
      <c r="G41" s="2"/>
      <c r="H41" s="23">
        <f>PMT(H19,7,H16+H17)-H42-H47</f>
        <v>0</v>
      </c>
      <c r="J41" s="49">
        <f>PMT(J19,7,J16+J17)-J42-J47</f>
        <v>-59598.53444740508</v>
      </c>
      <c r="K41" s="14" t="e">
        <f>PMT(K19,7,K16+K17)-K42+SUM(K16:K17)*K19</f>
        <v>#REF!</v>
      </c>
    </row>
    <row r="42" spans="1:11" ht="12.75">
      <c r="A42" s="84" t="s">
        <v>41</v>
      </c>
      <c r="B42" s="85"/>
      <c r="C42" s="87">
        <f>-ROUND((C17/6),0)</f>
        <v>-13333</v>
      </c>
      <c r="D42" s="40">
        <f>-ROUND((D17/6),0)</f>
        <v>0</v>
      </c>
      <c r="E42" s="2"/>
      <c r="F42" s="40" t="e">
        <f>-ROUND((F17/6),0)</f>
        <v>#REF!</v>
      </c>
      <c r="G42" s="2"/>
      <c r="H42" s="25">
        <f>-ROUND((H17/7),0)</f>
        <v>0</v>
      </c>
      <c r="J42" s="51">
        <f>-ROUND((J17/6),0)</f>
        <v>-13333</v>
      </c>
      <c r="K42" s="14" t="e">
        <f>-ROUND((K17/7),0)</f>
        <v>#REF!</v>
      </c>
    </row>
    <row r="43" spans="1:11" ht="12.75">
      <c r="A43" s="84" t="s">
        <v>42</v>
      </c>
      <c r="B43" s="85"/>
      <c r="C43" s="87">
        <f>-ROUND((C18/25),0)</f>
        <v>-79000</v>
      </c>
      <c r="D43" s="40">
        <f>-ROUND((D18/15),0)</f>
        <v>0</v>
      </c>
      <c r="E43" s="2"/>
      <c r="F43" s="40">
        <f>-ROUND((F18/25),0)</f>
        <v>0</v>
      </c>
      <c r="G43" s="2"/>
      <c r="H43" s="25">
        <f>-ROUND((H18/50),0)</f>
        <v>0</v>
      </c>
      <c r="J43" s="49">
        <f>-ROUND((J18/15),0)</f>
        <v>-131667</v>
      </c>
      <c r="K43" s="14" t="e">
        <f>-ROUND((K18/25),0)</f>
        <v>#REF!</v>
      </c>
    </row>
    <row r="44" spans="1:11" ht="12.75">
      <c r="A44" s="84"/>
      <c r="B44" s="85"/>
      <c r="C44" s="91"/>
      <c r="D44" s="35"/>
      <c r="E44"/>
      <c r="F44" s="35"/>
      <c r="G44"/>
      <c r="H44" s="21"/>
      <c r="J44" s="49"/>
      <c r="K44" s="11"/>
    </row>
    <row r="45" spans="1:11" ht="12.75">
      <c r="A45" s="84" t="s">
        <v>5</v>
      </c>
      <c r="B45" s="85"/>
      <c r="C45" s="87">
        <f>SUM(C39:C44)</f>
        <v>1013522.465552595</v>
      </c>
      <c r="D45" s="43" t="e">
        <f>SUM(D37:D44)</f>
        <v>#REF!</v>
      </c>
      <c r="E45" s="4"/>
      <c r="F45" s="43" t="e">
        <f>SUM(F37:F44)</f>
        <v>#REF!</v>
      </c>
      <c r="G45" s="4"/>
      <c r="H45" s="25">
        <f>SUM(H37:H44)</f>
        <v>0</v>
      </c>
      <c r="J45" s="49" t="e">
        <f>SUM(J37:J44)</f>
        <v>#REF!</v>
      </c>
      <c r="K45" s="16" t="e">
        <f>SUM(K37:K44)</f>
        <v>#REF!</v>
      </c>
    </row>
    <row r="46" spans="1:11" ht="12.75">
      <c r="A46" s="84"/>
      <c r="B46" s="85"/>
      <c r="C46" s="87"/>
      <c r="D46" s="35"/>
      <c r="E46"/>
      <c r="F46" s="40"/>
      <c r="G46"/>
      <c r="H46" s="21"/>
      <c r="J46" s="49"/>
      <c r="K46" s="11"/>
    </row>
    <row r="47" spans="1:11" ht="12.75">
      <c r="A47" s="84" t="s">
        <v>6</v>
      </c>
      <c r="B47" s="85"/>
      <c r="C47" s="92">
        <f>-(C16+C17+C18)*C19</f>
        <v>-127000</v>
      </c>
      <c r="D47" s="45">
        <f>-(D16+D17+D18)*D19</f>
        <v>0</v>
      </c>
      <c r="E47" s="7"/>
      <c r="F47" s="45" t="e">
        <f>-(F16+F17+F18)*F19</f>
        <v>#REF!</v>
      </c>
      <c r="G47" s="7"/>
      <c r="H47" s="27">
        <f>-(H16+H17+H18)*H19</f>
        <v>0</v>
      </c>
      <c r="J47" s="50">
        <f>-(J16+J17+J18)*J19</f>
        <v>-127000</v>
      </c>
      <c r="K47" s="18" t="e">
        <f>-(K16+K17+K18)*K19</f>
        <v>#REF!</v>
      </c>
    </row>
    <row r="48" spans="1:11" ht="12.75">
      <c r="A48" s="84"/>
      <c r="B48" s="85"/>
      <c r="C48" s="87"/>
      <c r="D48" s="39"/>
      <c r="E48" s="1"/>
      <c r="F48" s="43"/>
      <c r="G48" s="1"/>
      <c r="H48" s="22"/>
      <c r="J48" s="20"/>
      <c r="K48" s="13"/>
    </row>
    <row r="49" spans="1:11" ht="12.75">
      <c r="A49" s="93" t="s">
        <v>34</v>
      </c>
      <c r="B49" s="94"/>
      <c r="C49" s="95">
        <f>SUM(C45:C47)</f>
        <v>886522.465552595</v>
      </c>
      <c r="D49" s="46" t="e">
        <f>SUM(D45:D47)</f>
        <v>#REF!</v>
      </c>
      <c r="E49" s="6"/>
      <c r="F49" s="46" t="e">
        <f>SUM(F45:F47)</f>
        <v>#REF!</v>
      </c>
      <c r="G49" s="6"/>
      <c r="H49" s="28">
        <f>SUM(H45:H47)</f>
        <v>0</v>
      </c>
      <c r="J49" s="34" t="e">
        <f>SUM(J45:J47)</f>
        <v>#REF!</v>
      </c>
      <c r="K49" s="19" t="e">
        <f>SUM(K45:K47)</f>
        <v>#REF!</v>
      </c>
    </row>
    <row r="50" spans="1:11" ht="12.75">
      <c r="A50" s="93"/>
      <c r="B50" s="94"/>
      <c r="C50" s="96"/>
      <c r="D50" s="58"/>
      <c r="E50" s="59"/>
      <c r="F50" s="58"/>
      <c r="G50" s="59"/>
      <c r="H50" s="60"/>
      <c r="J50" s="61"/>
      <c r="K50" s="62"/>
    </row>
    <row r="51" spans="1:11" ht="12.75">
      <c r="A51" s="97" t="s">
        <v>35</v>
      </c>
      <c r="B51" s="98"/>
      <c r="C51" s="92">
        <f>-C21-C22</f>
        <v>-102000</v>
      </c>
      <c r="D51" s="58"/>
      <c r="E51" s="59"/>
      <c r="F51" s="58"/>
      <c r="G51" s="59"/>
      <c r="H51" s="60"/>
      <c r="J51" s="61"/>
      <c r="K51" s="62"/>
    </row>
    <row r="52" spans="1:11" ht="12.75">
      <c r="A52" s="93"/>
      <c r="B52" s="94"/>
      <c r="C52" s="96"/>
      <c r="D52" s="58"/>
      <c r="E52" s="59"/>
      <c r="F52" s="58"/>
      <c r="G52" s="59"/>
      <c r="H52" s="60"/>
      <c r="J52" s="61"/>
      <c r="K52" s="62"/>
    </row>
    <row r="53" spans="1:11" ht="12.75">
      <c r="A53" s="99" t="s">
        <v>36</v>
      </c>
      <c r="B53" s="100"/>
      <c r="C53" s="95">
        <f>SUM(C49:C51)</f>
        <v>784522.465552595</v>
      </c>
      <c r="D53" s="58"/>
      <c r="E53" s="59"/>
      <c r="F53" s="58"/>
      <c r="G53" s="59"/>
      <c r="H53" s="60"/>
      <c r="J53" s="61"/>
      <c r="K53" s="62"/>
    </row>
    <row r="54" spans="1:11" ht="12.75">
      <c r="A54" s="101"/>
      <c r="B54" s="101"/>
      <c r="C54" s="102"/>
      <c r="D54" s="58"/>
      <c r="E54" s="59"/>
      <c r="F54" s="58"/>
      <c r="G54" s="59"/>
      <c r="H54" s="60"/>
      <c r="J54" s="61"/>
      <c r="K54" s="62"/>
    </row>
    <row r="55" spans="1:11" ht="12.75">
      <c r="A55" s="101"/>
      <c r="B55" s="101"/>
      <c r="C55" s="102"/>
      <c r="D55" s="58"/>
      <c r="E55" s="59"/>
      <c r="F55" s="58"/>
      <c r="G55" s="59"/>
      <c r="H55" s="60"/>
      <c r="J55" s="61"/>
      <c r="K55" s="62"/>
    </row>
    <row r="56" spans="1:11" ht="12.75">
      <c r="A56" s="101"/>
      <c r="B56" s="101"/>
      <c r="C56" s="102"/>
      <c r="D56" s="58"/>
      <c r="E56" s="59"/>
      <c r="F56" s="58"/>
      <c r="G56" s="59"/>
      <c r="H56" s="60"/>
      <c r="J56" s="61"/>
      <c r="K56" s="62"/>
    </row>
    <row r="57" spans="1:11" ht="12.75">
      <c r="A57" s="103" t="s">
        <v>39</v>
      </c>
      <c r="B57" s="104"/>
      <c r="C57" s="105"/>
      <c r="D57" s="58"/>
      <c r="E57" s="59"/>
      <c r="F57" s="58"/>
      <c r="G57" s="59"/>
      <c r="H57" s="60"/>
      <c r="J57" s="61"/>
      <c r="K57" s="62"/>
    </row>
    <row r="58" spans="1:11" ht="12.75">
      <c r="A58" s="106" t="s">
        <v>51</v>
      </c>
      <c r="B58" s="107"/>
      <c r="C58" s="108">
        <f>(C27-(C6*C8))/IF(C11&lt;&gt;0,C11,C10)</f>
        <v>72348.83720930232</v>
      </c>
      <c r="D58" s="58"/>
      <c r="E58" s="59"/>
      <c r="F58" s="58"/>
      <c r="G58" s="59"/>
      <c r="H58" s="60"/>
      <c r="J58" s="61"/>
      <c r="K58" s="62"/>
    </row>
    <row r="59" spans="1:11" ht="12.75">
      <c r="A59" s="106" t="s">
        <v>52</v>
      </c>
      <c r="B59" s="107"/>
      <c r="C59" s="108">
        <f>SUM(C27:C28)/C6</f>
        <v>1383.8235294117646</v>
      </c>
      <c r="D59" s="58"/>
      <c r="E59" s="59"/>
      <c r="F59" s="58"/>
      <c r="G59" s="59"/>
      <c r="H59" s="60"/>
      <c r="J59" s="61"/>
      <c r="K59" s="62"/>
    </row>
    <row r="60" spans="1:11" ht="12.75">
      <c r="A60" s="106"/>
      <c r="B60" s="107"/>
      <c r="C60" s="108"/>
      <c r="D60" s="58"/>
      <c r="E60" s="59"/>
      <c r="F60" s="58"/>
      <c r="G60" s="59"/>
      <c r="H60" s="60"/>
      <c r="J60" s="61"/>
      <c r="K60" s="62"/>
    </row>
    <row r="61" spans="1:11" ht="12.75">
      <c r="A61" s="106" t="s">
        <v>44</v>
      </c>
      <c r="B61" s="107"/>
      <c r="C61" s="109">
        <f>-SUM(C31:C35)/SUM(C27:C28)</f>
        <v>0.47100786397449523</v>
      </c>
      <c r="D61" s="58"/>
      <c r="E61" s="59"/>
      <c r="F61" s="58"/>
      <c r="G61" s="59"/>
      <c r="H61" s="60"/>
      <c r="J61" s="61"/>
      <c r="K61" s="62"/>
    </row>
    <row r="62" spans="1:11" ht="12.75">
      <c r="A62" s="106"/>
      <c r="B62" s="107"/>
      <c r="C62" s="108"/>
      <c r="D62" s="58"/>
      <c r="E62" s="59"/>
      <c r="F62" s="58"/>
      <c r="G62" s="59"/>
      <c r="H62" s="60"/>
      <c r="J62" s="61"/>
      <c r="K62" s="62"/>
    </row>
    <row r="63" spans="1:11" ht="12.75">
      <c r="A63" s="106" t="s">
        <v>53</v>
      </c>
      <c r="B63" s="107"/>
      <c r="C63" s="108">
        <f>C53/12</f>
        <v>65376.872129382915</v>
      </c>
      <c r="D63" s="58"/>
      <c r="E63" s="59"/>
      <c r="F63" s="58"/>
      <c r="G63" s="59"/>
      <c r="H63" s="60"/>
      <c r="J63" s="61"/>
      <c r="K63" s="62"/>
    </row>
    <row r="64" spans="1:11" ht="16.5" customHeight="1">
      <c r="A64" s="106" t="s">
        <v>54</v>
      </c>
      <c r="B64" s="107"/>
      <c r="C64" s="108">
        <f>((C39+C43+C51)-(C18*C19))/12</f>
        <v>82037.83333333333</v>
      </c>
      <c r="D64" s="58"/>
      <c r="E64" s="59"/>
      <c r="F64" s="58"/>
      <c r="G64" s="59"/>
      <c r="H64" s="60"/>
      <c r="J64" s="61"/>
      <c r="K64" s="62"/>
    </row>
    <row r="65" spans="1:11" ht="16.5" customHeight="1">
      <c r="A65" s="106" t="s">
        <v>55</v>
      </c>
      <c r="B65" s="107"/>
      <c r="C65" s="108">
        <f>(C39+C51)/12</f>
        <v>95204.5</v>
      </c>
      <c r="D65" s="58"/>
      <c r="E65" s="59"/>
      <c r="F65" s="58"/>
      <c r="G65" s="59"/>
      <c r="H65" s="60"/>
      <c r="J65" s="61"/>
      <c r="K65" s="62"/>
    </row>
    <row r="66" spans="1:11" ht="12.75">
      <c r="A66" s="110"/>
      <c r="B66" s="111"/>
      <c r="C66" s="112"/>
      <c r="D66" s="58"/>
      <c r="E66" s="59"/>
      <c r="F66" s="58"/>
      <c r="G66" s="59"/>
      <c r="H66" s="60"/>
      <c r="J66" s="61"/>
      <c r="K66" s="62"/>
    </row>
    <row r="67" spans="1:11" ht="12.75">
      <c r="A67" s="57"/>
      <c r="B67" s="57"/>
      <c r="C67" s="63"/>
      <c r="D67" s="58"/>
      <c r="E67" s="59"/>
      <c r="F67" s="58"/>
      <c r="G67" s="59"/>
      <c r="H67" s="60"/>
      <c r="J67" s="61"/>
      <c r="K67" s="62"/>
    </row>
  </sheetData>
  <sheetProtection password="80DB" sheet="1"/>
  <dataValidations count="4">
    <dataValidation type="whole" operator="greaterThanOrEqual" allowBlank="1" showInputMessage="1" showErrorMessage="1" sqref="C16:C18 C6:C8 C11 C21:C22 C28">
      <formula1>0</formula1>
    </dataValidation>
    <dataValidation type="decimal" allowBlank="1" showInputMessage="1" showErrorMessage="1" sqref="C19">
      <formula1>0</formula1>
      <formula2>1</formula2>
    </dataValidation>
    <dataValidation type="decimal" allowBlank="1" showInputMessage="1" showErrorMessage="1" sqref="C13">
      <formula1>1</formula1>
      <formula2>10</formula2>
    </dataValidation>
    <dataValidation type="whole" operator="lessThanOrEqual" allowBlank="1" showInputMessage="1" showErrorMessage="1" sqref="C31:C3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scale="82" r:id="rId3"/>
  <headerFooter alignWithMargins="0"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 Lindholm</dc:creator>
  <cp:keywords/>
  <dc:description/>
  <cp:lastModifiedBy>Charlotte Kiil Poulsen</cp:lastModifiedBy>
  <cp:lastPrinted>2017-04-18T14:57:34Z</cp:lastPrinted>
  <dcterms:created xsi:type="dcterms:W3CDTF">2017-05-22T13:31:27Z</dcterms:created>
  <dcterms:modified xsi:type="dcterms:W3CDTF">2017-09-29T13:47:08Z</dcterms:modified>
  <cp:category/>
  <cp:version/>
  <cp:contentType/>
  <cp:contentStatus/>
</cp:coreProperties>
</file>