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231045E9-28D4-4D91-A68C-34CFB9B946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'Ark1'!$B$1:$L$27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34" i="1" s="1"/>
  <c r="L26" i="1" l="1"/>
  <c r="L27" i="1" s="1"/>
  <c r="L6" i="1" s="1"/>
  <c r="C31" i="1"/>
  <c r="P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C26" i="1" l="1"/>
  <c r="C27" i="1" s="1"/>
  <c r="C25" i="1" s="1"/>
  <c r="J26" i="1"/>
  <c r="J27" i="1" s="1"/>
  <c r="D26" i="1"/>
  <c r="D27" i="1" s="1"/>
  <c r="H26" i="1"/>
  <c r="H27" i="1" s="1"/>
  <c r="F26" i="1"/>
  <c r="F27" i="1" s="1"/>
  <c r="K26" i="1"/>
  <c r="K27" i="1" s="1"/>
  <c r="E26" i="1"/>
  <c r="E27" i="1" s="1"/>
  <c r="G26" i="1"/>
  <c r="G27" i="1" s="1"/>
  <c r="I26" i="1"/>
  <c r="I27" i="1" s="1"/>
  <c r="C6" i="1" l="1"/>
  <c r="C17" i="1"/>
  <c r="L21" i="1"/>
  <c r="L8" i="1"/>
  <c r="L15" i="1"/>
  <c r="L13" i="1"/>
  <c r="L22" i="1"/>
  <c r="L9" i="1"/>
  <c r="L16" i="1"/>
  <c r="L24" i="1"/>
  <c r="L10" i="1"/>
  <c r="L19" i="1"/>
  <c r="L14" i="1"/>
  <c r="L23" i="1"/>
  <c r="L7" i="1"/>
  <c r="L18" i="1"/>
  <c r="L17" i="1"/>
  <c r="L12" i="1"/>
  <c r="L20" i="1"/>
  <c r="L11" i="1"/>
  <c r="L25" i="1"/>
  <c r="K21" i="1"/>
  <c r="K8" i="1"/>
  <c r="K10" i="1"/>
  <c r="K22" i="1"/>
  <c r="K17" i="1"/>
  <c r="K15" i="1"/>
  <c r="K20" i="1"/>
  <c r="K14" i="1"/>
  <c r="K7" i="1"/>
  <c r="K6" i="1"/>
  <c r="K18" i="1"/>
  <c r="K23" i="1"/>
  <c r="K13" i="1"/>
  <c r="K16" i="1"/>
  <c r="K19" i="1"/>
  <c r="K24" i="1"/>
  <c r="K12" i="1"/>
  <c r="K9" i="1"/>
  <c r="K25" i="1"/>
  <c r="K11" i="1"/>
  <c r="E16" i="1"/>
  <c r="E9" i="1"/>
  <c r="E7" i="1"/>
  <c r="E15" i="1"/>
  <c r="E6" i="1"/>
  <c r="E11" i="1"/>
  <c r="E18" i="1"/>
  <c r="E23" i="1"/>
  <c r="E19" i="1"/>
  <c r="E13" i="1"/>
  <c r="E21" i="1"/>
  <c r="E14" i="1"/>
  <c r="E25" i="1"/>
  <c r="E17" i="1"/>
  <c r="E24" i="1"/>
  <c r="E8" i="1"/>
  <c r="E20" i="1"/>
  <c r="E22" i="1"/>
  <c r="E10" i="1"/>
  <c r="E12" i="1"/>
  <c r="F15" i="1"/>
  <c r="F8" i="1"/>
  <c r="F18" i="1"/>
  <c r="F22" i="1"/>
  <c r="F14" i="1"/>
  <c r="F10" i="1"/>
  <c r="F20" i="1"/>
  <c r="F16" i="1"/>
  <c r="F13" i="1"/>
  <c r="F17" i="1"/>
  <c r="F7" i="1"/>
  <c r="F25" i="1"/>
  <c r="F12" i="1"/>
  <c r="F21" i="1"/>
  <c r="F23" i="1"/>
  <c r="F9" i="1"/>
  <c r="F11" i="1"/>
  <c r="F6" i="1"/>
  <c r="F24" i="1"/>
  <c r="F19" i="1"/>
  <c r="H12" i="1"/>
  <c r="H24" i="1"/>
  <c r="H7" i="1"/>
  <c r="H6" i="1"/>
  <c r="H11" i="1"/>
  <c r="H10" i="1"/>
  <c r="H18" i="1"/>
  <c r="H25" i="1"/>
  <c r="H8" i="1"/>
  <c r="H9" i="1"/>
  <c r="H13" i="1"/>
  <c r="H23" i="1"/>
  <c r="H20" i="1"/>
  <c r="H21" i="1"/>
  <c r="H16" i="1"/>
  <c r="H15" i="1"/>
  <c r="H14" i="1"/>
  <c r="H19" i="1"/>
  <c r="H22" i="1"/>
  <c r="H17" i="1"/>
  <c r="C10" i="1"/>
  <c r="C8" i="1"/>
  <c r="C7" i="1"/>
  <c r="C11" i="1"/>
  <c r="C23" i="1"/>
  <c r="C13" i="1"/>
  <c r="C12" i="1"/>
  <c r="C9" i="1"/>
  <c r="C14" i="1"/>
  <c r="C18" i="1"/>
  <c r="C24" i="1"/>
  <c r="C21" i="1"/>
  <c r="C15" i="1"/>
  <c r="C19" i="1"/>
  <c r="C20" i="1"/>
  <c r="C16" i="1"/>
  <c r="C22" i="1"/>
  <c r="I20" i="1"/>
  <c r="I12" i="1"/>
  <c r="I6" i="1"/>
  <c r="I8" i="1"/>
  <c r="I23" i="1"/>
  <c r="I19" i="1"/>
  <c r="I25" i="1"/>
  <c r="I9" i="1"/>
  <c r="I18" i="1"/>
  <c r="I10" i="1"/>
  <c r="I24" i="1"/>
  <c r="I7" i="1"/>
  <c r="I15" i="1"/>
  <c r="I11" i="1"/>
  <c r="I14" i="1"/>
  <c r="I17" i="1"/>
  <c r="I13" i="1"/>
  <c r="I22" i="1"/>
  <c r="I16" i="1"/>
  <c r="I21" i="1"/>
  <c r="D24" i="1"/>
  <c r="D21" i="1"/>
  <c r="D10" i="1"/>
  <c r="D6" i="1"/>
  <c r="D14" i="1"/>
  <c r="D19" i="1"/>
  <c r="D12" i="1"/>
  <c r="D18" i="1"/>
  <c r="D25" i="1"/>
  <c r="D11" i="1"/>
  <c r="D13" i="1"/>
  <c r="D17" i="1"/>
  <c r="D16" i="1"/>
  <c r="D15" i="1"/>
  <c r="D22" i="1"/>
  <c r="D9" i="1"/>
  <c r="D8" i="1"/>
  <c r="D23" i="1"/>
  <c r="D7" i="1"/>
  <c r="D20" i="1"/>
  <c r="G13" i="1"/>
  <c r="G9" i="1"/>
  <c r="G24" i="1"/>
  <c r="G6" i="1"/>
  <c r="G8" i="1"/>
  <c r="G22" i="1"/>
  <c r="G14" i="1"/>
  <c r="G21" i="1"/>
  <c r="G25" i="1"/>
  <c r="G17" i="1"/>
  <c r="G20" i="1"/>
  <c r="G19" i="1"/>
  <c r="G10" i="1"/>
  <c r="G12" i="1"/>
  <c r="G16" i="1"/>
  <c r="G15" i="1"/>
  <c r="G11" i="1"/>
  <c r="G18" i="1"/>
  <c r="G7" i="1"/>
  <c r="G23" i="1"/>
  <c r="J23" i="1"/>
  <c r="J13" i="1"/>
  <c r="J12" i="1"/>
  <c r="J8" i="1"/>
  <c r="J20" i="1"/>
  <c r="J6" i="1"/>
  <c r="J7" i="1"/>
  <c r="J25" i="1"/>
  <c r="J9" i="1"/>
  <c r="J17" i="1"/>
  <c r="J24" i="1"/>
  <c r="J15" i="1"/>
  <c r="J16" i="1"/>
  <c r="J18" i="1"/>
  <c r="J14" i="1"/>
  <c r="J11" i="1"/>
  <c r="J10" i="1"/>
  <c r="J22" i="1"/>
  <c r="J19" i="1"/>
  <c r="J21" i="1"/>
</calcChain>
</file>

<file path=xl/sharedStrings.xml><?xml version="1.0" encoding="utf-8"?>
<sst xmlns="http://schemas.openxmlformats.org/spreadsheetml/2006/main" count="30" uniqueCount="30">
  <si>
    <t>PRAKTISERENDE LÆGERS ORGANISATION</t>
  </si>
  <si>
    <t>timer</t>
  </si>
  <si>
    <t>1. trin</t>
  </si>
  <si>
    <t>2. trin</t>
  </si>
  <si>
    <t>3. trin</t>
  </si>
  <si>
    <t>4. trin</t>
  </si>
  <si>
    <t>5. trin</t>
  </si>
  <si>
    <t>6. trin</t>
  </si>
  <si>
    <t>7. trin</t>
  </si>
  <si>
    <t>8. trin</t>
  </si>
  <si>
    <t>9. trin</t>
  </si>
  <si>
    <t>10. trin</t>
  </si>
  <si>
    <t>2    60%</t>
  </si>
  <si>
    <t>6    33%</t>
  </si>
  <si>
    <t>11   25%</t>
  </si>
  <si>
    <t>14   20%</t>
  </si>
  <si>
    <t>18   15%</t>
  </si>
  <si>
    <t>Ret her:</t>
  </si>
  <si>
    <t>Netto</t>
  </si>
  <si>
    <t>Brutto</t>
  </si>
  <si>
    <t>Terman Tranberg, Danske Regioner (tt@regioner.dk + 35 29 82 24) har 22. marts 2007 hjulpet med at oversætte henvisningen til den gl.. OK til gældende OK.</t>
  </si>
  <si>
    <t>Kopi af Overenskomst for overlæger mellem ARF og Foreningen af Speciallæger findes på: 'G:\LAK\Ad hoc\Bedriftlægers løn'.</t>
  </si>
  <si>
    <t xml:space="preserve">Arbejdsgivers pensionsbidrag, jf. aftale om løn- og ansættelsesvilkår for bedriftslæger mellem DA og PLO § 8 stk. 8. </t>
  </si>
  <si>
    <t>Antal ugl.</t>
  </si>
  <si>
    <t>Pensionsgivende grundløn, jf. overenskomst for overlæger § 4 stk. 1 - angivet i 31. marts 2018-niveau.</t>
  </si>
  <si>
    <t>Pensionsgivende funktionstillæg til overlæger, der ikke varetager formaliseret vagt, jf. overenskomst for overlæger § 5 stk. 2  - angivet i 31. marts 2018-niveau.</t>
  </si>
  <si>
    <t>Nettoløn (ekskl. pension) - angivet i 31. marts 2018-niveau.</t>
  </si>
  <si>
    <t>Bruttoløn for bedriftslæger pr. 1. oktober 2023</t>
  </si>
  <si>
    <t>Procentregulering pr 1. oktober 2023 - findes på KTOs eller på Danske Regioners hjemmeside.</t>
  </si>
  <si>
    <t>Nettoløn (ekskl. pension) - pct.reguleret til 1. oktober 2023-niveau.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</si>
</sst>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 * #,##0.0000_ ;_ * \-#,##0.0000_ ;_ * &quot;-&quot;??_ ;_ @_ "/>
  </numFmts>
  <fonts count="10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color indexed="10"/>
      <name val="Verdana"/>
      <family val="2"/>
    </font>
    <font>
      <sz val="7.5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164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quotePrefix="1" applyFont="1"/>
    <xf numFmtId="0" fontId="2" fillId="0" borderId="0" xfId="0" applyFont="1"/>
    <xf numFmtId="2" fontId="0" fillId="0" borderId="0" xfId="0" applyNumberForma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0" xfId="0" applyFont="1"/>
    <xf numFmtId="2" fontId="4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4" fillId="0" borderId="5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8" xfId="0" applyNumberFormat="1" applyFont="1" applyBorder="1"/>
    <xf numFmtId="4" fontId="4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165" fontId="5" fillId="0" borderId="0" xfId="0" applyNumberFormat="1" applyFont="1"/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4" fontId="4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quotePrefix="1" applyFont="1" applyBorder="1" applyAlignment="1">
      <alignment horizontal="left"/>
    </xf>
    <xf numFmtId="0" fontId="3" fillId="0" borderId="15" xfId="0" quotePrefix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166" fontId="1" fillId="2" borderId="17" xfId="1" applyNumberFormat="1" applyFont="1" applyFill="1" applyBorder="1" applyAlignment="1"/>
    <xf numFmtId="0" fontId="9" fillId="0" borderId="0" xfId="0" applyFont="1"/>
  </cellXfs>
  <cellStyles count="2">
    <cellStyle name="Komma 2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7" zoomScale="130" zoomScaleNormal="130" workbookViewId="0">
      <selection activeCell="D35" sqref="D35"/>
    </sheetView>
  </sheetViews>
  <sheetFormatPr defaultColWidth="9.7109375" defaultRowHeight="12.75" x14ac:dyDescent="0.2"/>
  <cols>
    <col min="1" max="1" width="4.140625" customWidth="1"/>
    <col min="2" max="12" width="11.28515625" customWidth="1"/>
    <col min="13" max="13" width="1.28515625" customWidth="1"/>
    <col min="14" max="14" width="6" style="3" customWidth="1"/>
    <col min="15" max="15" width="3" bestFit="1" customWidth="1"/>
    <col min="16" max="16" width="4.5703125" bestFit="1" customWidth="1"/>
  </cols>
  <sheetData>
    <row r="1" spans="1:17" ht="20.25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20.25" x14ac:dyDescent="0.3">
      <c r="B2" s="1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1.25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">
      <c r="A4" s="31"/>
      <c r="B4" s="28" t="s">
        <v>23</v>
      </c>
      <c r="C4" s="21"/>
      <c r="D4" s="4"/>
      <c r="E4" s="4"/>
      <c r="F4" s="4"/>
      <c r="G4" s="4"/>
      <c r="H4" s="4"/>
      <c r="I4" s="4"/>
      <c r="J4" s="4"/>
      <c r="K4" s="4"/>
      <c r="L4" s="5"/>
      <c r="M4" s="6"/>
      <c r="N4" s="7"/>
      <c r="O4" s="6"/>
      <c r="P4" s="6"/>
      <c r="Q4" s="6"/>
    </row>
    <row r="5" spans="1:17" ht="13.5" thickBot="1" x14ac:dyDescent="0.25">
      <c r="B5" s="29" t="s">
        <v>1</v>
      </c>
      <c r="C5" s="22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9" t="s">
        <v>11</v>
      </c>
      <c r="M5" s="6"/>
      <c r="N5" s="7"/>
      <c r="O5" s="6"/>
      <c r="P5" s="6"/>
      <c r="Q5" s="6"/>
    </row>
    <row r="6" spans="1:17" x14ac:dyDescent="0.2">
      <c r="B6" s="24">
        <v>1</v>
      </c>
      <c r="C6" s="10">
        <f>SUM(C$27/37*$O6*(1+$P6))</f>
        <v>35603.516010378378</v>
      </c>
      <c r="D6" s="10">
        <f t="shared" ref="C6:L15" si="0">SUM(D$27/37*$O6*(1+$P6))</f>
        <v>36200.272767135139</v>
      </c>
      <c r="E6" s="10">
        <f t="shared" si="0"/>
        <v>36797.029523891892</v>
      </c>
      <c r="F6" s="10">
        <f t="shared" si="0"/>
        <v>37692.164659027032</v>
      </c>
      <c r="G6" s="10">
        <f t="shared" si="0"/>
        <v>38288.921415783778</v>
      </c>
      <c r="H6" s="10">
        <f t="shared" si="0"/>
        <v>38885.678172540538</v>
      </c>
      <c r="I6" s="10">
        <f t="shared" si="0"/>
        <v>39482.434929297298</v>
      </c>
      <c r="J6" s="10">
        <f t="shared" si="0"/>
        <v>40128.921415783785</v>
      </c>
      <c r="K6" s="10">
        <f t="shared" si="0"/>
        <v>40775.407902270272</v>
      </c>
      <c r="L6" s="10">
        <f>SUM(L$27/37*$O6*(1+$P6))</f>
        <v>41173.245740108105</v>
      </c>
      <c r="M6" s="6"/>
      <c r="N6" s="7"/>
      <c r="O6" s="6">
        <v>1</v>
      </c>
      <c r="P6" s="7">
        <f>3/5</f>
        <v>0.6</v>
      </c>
      <c r="Q6" s="6"/>
    </row>
    <row r="7" spans="1:17" x14ac:dyDescent="0.2">
      <c r="B7" s="24" t="s">
        <v>12</v>
      </c>
      <c r="C7" s="10">
        <f t="shared" si="0"/>
        <v>71207.032020756757</v>
      </c>
      <c r="D7" s="10">
        <f t="shared" si="0"/>
        <v>72400.545534270277</v>
      </c>
      <c r="E7" s="10">
        <f t="shared" si="0"/>
        <v>73594.059047783783</v>
      </c>
      <c r="F7" s="10">
        <f t="shared" si="0"/>
        <v>75384.329318054064</v>
      </c>
      <c r="G7" s="10">
        <f t="shared" si="0"/>
        <v>76577.842831567556</v>
      </c>
      <c r="H7" s="10">
        <f t="shared" si="0"/>
        <v>77771.356345081076</v>
      </c>
      <c r="I7" s="10">
        <f t="shared" si="0"/>
        <v>78964.869858594597</v>
      </c>
      <c r="J7" s="10">
        <f t="shared" si="0"/>
        <v>80257.84283156757</v>
      </c>
      <c r="K7" s="10">
        <f t="shared" si="0"/>
        <v>81550.815804540543</v>
      </c>
      <c r="L7" s="10">
        <f t="shared" si="0"/>
        <v>82346.491480216209</v>
      </c>
      <c r="M7" s="6"/>
      <c r="N7" s="7"/>
      <c r="O7" s="6">
        <v>2</v>
      </c>
      <c r="P7" s="7">
        <f>3/5</f>
        <v>0.6</v>
      </c>
      <c r="Q7" s="6"/>
    </row>
    <row r="8" spans="1:17" ht="13.5" thickBot="1" x14ac:dyDescent="0.25">
      <c r="B8" s="25">
        <v>3</v>
      </c>
      <c r="C8" s="11">
        <f t="shared" si="0"/>
        <v>106810.54803113514</v>
      </c>
      <c r="D8" s="11">
        <f t="shared" si="0"/>
        <v>108600.81830140541</v>
      </c>
      <c r="E8" s="11">
        <f t="shared" si="0"/>
        <v>110391.08857167569</v>
      </c>
      <c r="F8" s="11">
        <f t="shared" si="0"/>
        <v>113076.49397708109</v>
      </c>
      <c r="G8" s="11">
        <f t="shared" si="0"/>
        <v>114866.76424735133</v>
      </c>
      <c r="H8" s="11">
        <f t="shared" si="0"/>
        <v>116657.03451762162</v>
      </c>
      <c r="I8" s="11">
        <f t="shared" si="0"/>
        <v>118447.30478789187</v>
      </c>
      <c r="J8" s="11">
        <f t="shared" si="0"/>
        <v>120386.76424735133</v>
      </c>
      <c r="K8" s="11">
        <f t="shared" si="0"/>
        <v>122326.22370681081</v>
      </c>
      <c r="L8" s="11">
        <f t="shared" si="0"/>
        <v>123519.73722032433</v>
      </c>
      <c r="M8" s="6"/>
      <c r="N8" s="7"/>
      <c r="O8" s="6">
        <v>3</v>
      </c>
      <c r="P8" s="7">
        <f>3/5</f>
        <v>0.6</v>
      </c>
      <c r="Q8" s="6"/>
    </row>
    <row r="9" spans="1:17" x14ac:dyDescent="0.2">
      <c r="B9" s="24">
        <v>4</v>
      </c>
      <c r="C9" s="23">
        <f t="shared" si="0"/>
        <v>118678.38670126125</v>
      </c>
      <c r="D9" s="10">
        <f t="shared" si="0"/>
        <v>120667.57589045045</v>
      </c>
      <c r="E9" s="10">
        <f t="shared" si="0"/>
        <v>122656.76507963963</v>
      </c>
      <c r="F9" s="10">
        <f t="shared" si="0"/>
        <v>125640.54886342342</v>
      </c>
      <c r="G9" s="10">
        <f t="shared" si="0"/>
        <v>127629.73805261259</v>
      </c>
      <c r="H9" s="10">
        <f t="shared" si="0"/>
        <v>129618.92724180178</v>
      </c>
      <c r="I9" s="10">
        <f t="shared" si="0"/>
        <v>131608.11643099098</v>
      </c>
      <c r="J9" s="10">
        <f t="shared" si="0"/>
        <v>133763.07138594592</v>
      </c>
      <c r="K9" s="10">
        <f t="shared" si="0"/>
        <v>135918.02634090089</v>
      </c>
      <c r="L9" s="10">
        <f t="shared" si="0"/>
        <v>137244.15246702702</v>
      </c>
      <c r="M9" s="6"/>
      <c r="N9" s="7"/>
      <c r="O9" s="6">
        <v>4</v>
      </c>
      <c r="P9" s="7">
        <f t="shared" ref="P9:P14" si="1">1/3</f>
        <v>0.33333333333333331</v>
      </c>
      <c r="Q9" s="6"/>
    </row>
    <row r="10" spans="1:17" x14ac:dyDescent="0.2">
      <c r="B10" s="24">
        <v>5</v>
      </c>
      <c r="C10" s="10">
        <f t="shared" si="0"/>
        <v>148347.98337657657</v>
      </c>
      <c r="D10" s="10">
        <f t="shared" si="0"/>
        <v>150834.46986306304</v>
      </c>
      <c r="E10" s="10">
        <f t="shared" si="0"/>
        <v>153320.95634954952</v>
      </c>
      <c r="F10" s="10">
        <f t="shared" si="0"/>
        <v>157050.68607927929</v>
      </c>
      <c r="G10" s="10">
        <f t="shared" si="0"/>
        <v>159537.17256576574</v>
      </c>
      <c r="H10" s="10">
        <f t="shared" si="0"/>
        <v>162023.65905225222</v>
      </c>
      <c r="I10" s="10">
        <f t="shared" si="0"/>
        <v>164510.14553873873</v>
      </c>
      <c r="J10" s="10">
        <f t="shared" si="0"/>
        <v>167203.83923243242</v>
      </c>
      <c r="K10" s="10">
        <f t="shared" si="0"/>
        <v>169897.53292612612</v>
      </c>
      <c r="L10" s="10">
        <f t="shared" si="0"/>
        <v>171555.19058378375</v>
      </c>
      <c r="M10" s="6"/>
      <c r="N10" s="7"/>
      <c r="O10" s="6">
        <v>5</v>
      </c>
      <c r="P10" s="7">
        <f t="shared" si="1"/>
        <v>0.33333333333333331</v>
      </c>
      <c r="Q10" s="6"/>
    </row>
    <row r="11" spans="1:17" x14ac:dyDescent="0.2">
      <c r="B11" s="24" t="s">
        <v>13</v>
      </c>
      <c r="C11" s="10">
        <f t="shared" si="0"/>
        <v>178017.58005189188</v>
      </c>
      <c r="D11" s="10">
        <f t="shared" si="0"/>
        <v>181001.36383567567</v>
      </c>
      <c r="E11" s="10">
        <f t="shared" si="0"/>
        <v>183985.14761945946</v>
      </c>
      <c r="F11" s="10">
        <f t="shared" si="0"/>
        <v>188460.82329513511</v>
      </c>
      <c r="G11" s="10">
        <f t="shared" si="0"/>
        <v>191444.60707891887</v>
      </c>
      <c r="H11" s="10">
        <f t="shared" si="0"/>
        <v>194428.39086270268</v>
      </c>
      <c r="I11" s="10">
        <f t="shared" si="0"/>
        <v>197412.17464648644</v>
      </c>
      <c r="J11" s="10">
        <f t="shared" si="0"/>
        <v>200644.60707891887</v>
      </c>
      <c r="K11" s="10">
        <f t="shared" si="0"/>
        <v>203877.03951135132</v>
      </c>
      <c r="L11" s="10">
        <f t="shared" si="0"/>
        <v>205866.22870054052</v>
      </c>
      <c r="M11" s="6"/>
      <c r="N11" s="7"/>
      <c r="O11" s="6">
        <v>6</v>
      </c>
      <c r="P11" s="7">
        <f t="shared" si="1"/>
        <v>0.33333333333333331</v>
      </c>
      <c r="Q11" s="6"/>
    </row>
    <row r="12" spans="1:17" x14ac:dyDescent="0.2">
      <c r="B12" s="24">
        <v>7</v>
      </c>
      <c r="C12" s="10">
        <f t="shared" si="0"/>
        <v>207687.17672720717</v>
      </c>
      <c r="D12" s="10">
        <f t="shared" si="0"/>
        <v>211168.25780828827</v>
      </c>
      <c r="E12" s="10">
        <f t="shared" si="0"/>
        <v>214649.33888936933</v>
      </c>
      <c r="F12" s="10">
        <f t="shared" si="0"/>
        <v>219870.96051099099</v>
      </c>
      <c r="G12" s="10">
        <f t="shared" si="0"/>
        <v>223352.04159207203</v>
      </c>
      <c r="H12" s="10">
        <f t="shared" si="0"/>
        <v>226833.12267315312</v>
      </c>
      <c r="I12" s="10">
        <f t="shared" si="0"/>
        <v>230314.20375423419</v>
      </c>
      <c r="J12" s="10">
        <f t="shared" si="0"/>
        <v>234085.37492540537</v>
      </c>
      <c r="K12" s="10">
        <f t="shared" si="0"/>
        <v>237856.54609657655</v>
      </c>
      <c r="L12" s="10">
        <f t="shared" si="0"/>
        <v>240177.26681729726</v>
      </c>
      <c r="M12" s="6"/>
      <c r="N12" s="7"/>
      <c r="O12" s="6">
        <v>7</v>
      </c>
      <c r="P12" s="7">
        <f t="shared" si="1"/>
        <v>0.33333333333333331</v>
      </c>
      <c r="Q12" s="6"/>
    </row>
    <row r="13" spans="1:17" x14ac:dyDescent="0.2">
      <c r="B13" s="24">
        <v>8</v>
      </c>
      <c r="C13" s="10">
        <f t="shared" si="0"/>
        <v>237356.77340252249</v>
      </c>
      <c r="D13" s="10">
        <f t="shared" si="0"/>
        <v>241335.15178090089</v>
      </c>
      <c r="E13" s="10">
        <f t="shared" si="0"/>
        <v>245313.53015927927</v>
      </c>
      <c r="F13" s="10">
        <f t="shared" si="0"/>
        <v>251281.09772684684</v>
      </c>
      <c r="G13" s="10">
        <f t="shared" si="0"/>
        <v>255259.47610522519</v>
      </c>
      <c r="H13" s="10">
        <f t="shared" si="0"/>
        <v>259237.85448360356</v>
      </c>
      <c r="I13" s="10">
        <f t="shared" si="0"/>
        <v>263216.23286198196</v>
      </c>
      <c r="J13" s="10">
        <f t="shared" si="0"/>
        <v>267526.14277189184</v>
      </c>
      <c r="K13" s="10">
        <f t="shared" si="0"/>
        <v>271836.05268180178</v>
      </c>
      <c r="L13" s="10">
        <f t="shared" si="0"/>
        <v>274488.30493405403</v>
      </c>
      <c r="M13" s="6"/>
      <c r="N13" s="7"/>
      <c r="O13" s="6">
        <v>8</v>
      </c>
      <c r="P13" s="7">
        <f t="shared" si="1"/>
        <v>0.33333333333333331</v>
      </c>
      <c r="Q13" s="6"/>
    </row>
    <row r="14" spans="1:17" ht="13.5" thickBot="1" x14ac:dyDescent="0.25">
      <c r="B14" s="25">
        <v>9</v>
      </c>
      <c r="C14" s="11">
        <f t="shared" si="0"/>
        <v>267026.37007783784</v>
      </c>
      <c r="D14" s="11">
        <f t="shared" si="0"/>
        <v>271502.04575351346</v>
      </c>
      <c r="E14" s="11">
        <f t="shared" si="0"/>
        <v>275977.7214291892</v>
      </c>
      <c r="F14" s="11">
        <f t="shared" si="0"/>
        <v>282691.23494270269</v>
      </c>
      <c r="G14" s="11">
        <f t="shared" si="0"/>
        <v>287166.91061837832</v>
      </c>
      <c r="H14" s="11">
        <f t="shared" si="0"/>
        <v>291642.586294054</v>
      </c>
      <c r="I14" s="11">
        <f t="shared" si="0"/>
        <v>296118.26196972968</v>
      </c>
      <c r="J14" s="11">
        <f t="shared" si="0"/>
        <v>300966.91061837832</v>
      </c>
      <c r="K14" s="11">
        <f t="shared" si="0"/>
        <v>305815.55926702701</v>
      </c>
      <c r="L14" s="11">
        <f t="shared" si="0"/>
        <v>308799.34305081074</v>
      </c>
      <c r="M14" s="6"/>
      <c r="N14" s="7"/>
      <c r="O14" s="6">
        <v>9</v>
      </c>
      <c r="P14" s="7">
        <f t="shared" si="1"/>
        <v>0.33333333333333331</v>
      </c>
      <c r="Q14" s="6"/>
    </row>
    <row r="15" spans="1:17" x14ac:dyDescent="0.2">
      <c r="B15" s="24">
        <v>10</v>
      </c>
      <c r="C15" s="10">
        <f t="shared" si="0"/>
        <v>278152.46883108106</v>
      </c>
      <c r="D15" s="10">
        <f t="shared" si="0"/>
        <v>282814.63099324325</v>
      </c>
      <c r="E15" s="10">
        <f t="shared" si="0"/>
        <v>287476.79315540538</v>
      </c>
      <c r="F15" s="10">
        <f t="shared" si="0"/>
        <v>294470.03639864863</v>
      </c>
      <c r="G15" s="10">
        <f t="shared" si="0"/>
        <v>299132.19856081076</v>
      </c>
      <c r="H15" s="10">
        <f t="shared" si="0"/>
        <v>303794.3607229729</v>
      </c>
      <c r="I15" s="10">
        <f t="shared" si="0"/>
        <v>308456.52288513514</v>
      </c>
      <c r="J15" s="10">
        <f t="shared" si="0"/>
        <v>313507.19856081076</v>
      </c>
      <c r="K15" s="10">
        <f t="shared" si="0"/>
        <v>318557.8742364865</v>
      </c>
      <c r="L15" s="10">
        <f t="shared" si="0"/>
        <v>321665.98234459455</v>
      </c>
      <c r="M15" s="6"/>
      <c r="N15" s="7"/>
      <c r="O15" s="6">
        <v>10</v>
      </c>
      <c r="P15" s="7">
        <f>1/4</f>
        <v>0.25</v>
      </c>
      <c r="Q15" s="6"/>
    </row>
    <row r="16" spans="1:17" x14ac:dyDescent="0.2">
      <c r="B16" s="24" t="s">
        <v>14</v>
      </c>
      <c r="C16" s="10">
        <f t="shared" ref="C16:L25" si="2">SUM(C$27/37*$O16*(1+$P16))</f>
        <v>305967.71571418917</v>
      </c>
      <c r="D16" s="10">
        <f t="shared" si="2"/>
        <v>311096.09409256757</v>
      </c>
      <c r="E16" s="10">
        <f t="shared" si="2"/>
        <v>316224.47247094597</v>
      </c>
      <c r="F16" s="10">
        <f t="shared" si="2"/>
        <v>323917.04003851349</v>
      </c>
      <c r="G16" s="10">
        <f t="shared" si="2"/>
        <v>329045.41841689183</v>
      </c>
      <c r="H16" s="10">
        <f t="shared" si="2"/>
        <v>334173.79679527023</v>
      </c>
      <c r="I16" s="10">
        <f t="shared" si="2"/>
        <v>339302.17517364863</v>
      </c>
      <c r="J16" s="10">
        <f t="shared" si="2"/>
        <v>344857.91841689183</v>
      </c>
      <c r="K16" s="10">
        <f t="shared" si="2"/>
        <v>350413.66166013514</v>
      </c>
      <c r="L16" s="10">
        <f t="shared" si="2"/>
        <v>353832.58057905408</v>
      </c>
      <c r="M16" s="6"/>
      <c r="N16" s="7"/>
      <c r="O16" s="6">
        <v>11</v>
      </c>
      <c r="P16" s="7">
        <f>1/4</f>
        <v>0.25</v>
      </c>
      <c r="Q16" s="6"/>
    </row>
    <row r="17" spans="2:17" ht="13.5" thickBot="1" x14ac:dyDescent="0.25">
      <c r="B17" s="25">
        <v>12</v>
      </c>
      <c r="C17" s="11">
        <f>SUM(C$27/37*$O17*(1+$P17))</f>
        <v>333782.96259729727</v>
      </c>
      <c r="D17" s="11">
        <f t="shared" si="2"/>
        <v>339377.55719189189</v>
      </c>
      <c r="E17" s="11">
        <f t="shared" si="2"/>
        <v>344972.1517864865</v>
      </c>
      <c r="F17" s="11">
        <f t="shared" si="2"/>
        <v>353364.04367837834</v>
      </c>
      <c r="G17" s="11">
        <f t="shared" si="2"/>
        <v>358958.63827297289</v>
      </c>
      <c r="H17" s="11">
        <f t="shared" si="2"/>
        <v>364553.23286756757</v>
      </c>
      <c r="I17" s="11">
        <f t="shared" si="2"/>
        <v>370147.82746216212</v>
      </c>
      <c r="J17" s="11">
        <f t="shared" si="2"/>
        <v>376208.63827297289</v>
      </c>
      <c r="K17" s="11">
        <f t="shared" si="2"/>
        <v>382269.44908378378</v>
      </c>
      <c r="L17" s="11">
        <f t="shared" si="2"/>
        <v>385999.17881351348</v>
      </c>
      <c r="M17" s="6"/>
      <c r="N17" s="7"/>
      <c r="O17" s="6">
        <v>12</v>
      </c>
      <c r="P17" s="7">
        <f>1/4</f>
        <v>0.25</v>
      </c>
      <c r="Q17" s="6"/>
    </row>
    <row r="18" spans="2:17" x14ac:dyDescent="0.2">
      <c r="B18" s="24">
        <v>13</v>
      </c>
      <c r="C18" s="10">
        <f t="shared" si="2"/>
        <v>347134.2811011892</v>
      </c>
      <c r="D18" s="10">
        <f t="shared" si="2"/>
        <v>352952.65947956755</v>
      </c>
      <c r="E18" s="10">
        <f t="shared" si="2"/>
        <v>358771.03785794595</v>
      </c>
      <c r="F18" s="10">
        <f t="shared" si="2"/>
        <v>367498.60542551347</v>
      </c>
      <c r="G18" s="10">
        <f t="shared" si="2"/>
        <v>373316.98380389187</v>
      </c>
      <c r="H18" s="10">
        <f t="shared" si="2"/>
        <v>379135.36218227021</v>
      </c>
      <c r="I18" s="10">
        <f t="shared" si="2"/>
        <v>384953.74056064856</v>
      </c>
      <c r="J18" s="10">
        <f t="shared" si="2"/>
        <v>391256.98380389187</v>
      </c>
      <c r="K18" s="10">
        <f t="shared" si="2"/>
        <v>397560.22704713512</v>
      </c>
      <c r="L18" s="10">
        <f t="shared" si="2"/>
        <v>401439.145966054</v>
      </c>
      <c r="M18" s="6"/>
      <c r="N18" s="7"/>
      <c r="O18" s="6">
        <v>13</v>
      </c>
      <c r="P18" s="7">
        <f>1/5</f>
        <v>0.2</v>
      </c>
      <c r="Q18" s="6"/>
    </row>
    <row r="19" spans="2:17" x14ac:dyDescent="0.2">
      <c r="B19" s="24" t="s">
        <v>15</v>
      </c>
      <c r="C19" s="10">
        <f t="shared" si="2"/>
        <v>373836.9181089729</v>
      </c>
      <c r="D19" s="10">
        <f t="shared" si="2"/>
        <v>380102.86405491893</v>
      </c>
      <c r="E19" s="10">
        <f t="shared" si="2"/>
        <v>386368.81000086485</v>
      </c>
      <c r="F19" s="10">
        <f t="shared" si="2"/>
        <v>395767.72891978378</v>
      </c>
      <c r="G19" s="10">
        <f t="shared" si="2"/>
        <v>402033.67486572964</v>
      </c>
      <c r="H19" s="10">
        <f t="shared" si="2"/>
        <v>408299.62081167562</v>
      </c>
      <c r="I19" s="10">
        <f t="shared" si="2"/>
        <v>414565.56675762153</v>
      </c>
      <c r="J19" s="10">
        <f t="shared" si="2"/>
        <v>421353.67486572964</v>
      </c>
      <c r="K19" s="10">
        <f t="shared" si="2"/>
        <v>428141.78297383781</v>
      </c>
      <c r="L19" s="10">
        <f t="shared" si="2"/>
        <v>432319.08027113508</v>
      </c>
      <c r="M19" s="6"/>
      <c r="N19" s="7"/>
      <c r="O19" s="6">
        <v>14</v>
      </c>
      <c r="P19" s="7">
        <f>1/5</f>
        <v>0.2</v>
      </c>
      <c r="Q19" s="6"/>
    </row>
    <row r="20" spans="2:17" ht="13.5" thickBot="1" x14ac:dyDescent="0.25">
      <c r="B20" s="25">
        <v>15</v>
      </c>
      <c r="C20" s="11">
        <f t="shared" si="2"/>
        <v>400539.5551167567</v>
      </c>
      <c r="D20" s="11">
        <f t="shared" si="2"/>
        <v>407253.06863027025</v>
      </c>
      <c r="E20" s="11">
        <f t="shared" si="2"/>
        <v>413966.5821437838</v>
      </c>
      <c r="F20" s="11">
        <f t="shared" si="2"/>
        <v>424036.85241405404</v>
      </c>
      <c r="G20" s="11">
        <f t="shared" si="2"/>
        <v>430750.36592756753</v>
      </c>
      <c r="H20" s="11">
        <f t="shared" si="2"/>
        <v>437463.87944108102</v>
      </c>
      <c r="I20" s="11">
        <f t="shared" si="2"/>
        <v>444177.39295459451</v>
      </c>
      <c r="J20" s="11">
        <f t="shared" si="2"/>
        <v>451450.36592756753</v>
      </c>
      <c r="K20" s="11">
        <f t="shared" si="2"/>
        <v>458723.33890054055</v>
      </c>
      <c r="L20" s="11">
        <f t="shared" si="2"/>
        <v>463199.01457621617</v>
      </c>
      <c r="M20" s="6"/>
      <c r="N20" s="7"/>
      <c r="O20" s="6">
        <v>15</v>
      </c>
      <c r="P20" s="7">
        <f>1/5</f>
        <v>0.2</v>
      </c>
      <c r="Q20" s="6"/>
    </row>
    <row r="21" spans="2:17" x14ac:dyDescent="0.2">
      <c r="B21" s="24">
        <v>16</v>
      </c>
      <c r="C21" s="10">
        <f t="shared" si="2"/>
        <v>409440.43411935132</v>
      </c>
      <c r="D21" s="10">
        <f t="shared" si="2"/>
        <v>416303.13682205399</v>
      </c>
      <c r="E21" s="10">
        <f t="shared" si="2"/>
        <v>423165.83952475671</v>
      </c>
      <c r="F21" s="10">
        <f t="shared" si="2"/>
        <v>433459.89357881079</v>
      </c>
      <c r="G21" s="10">
        <f t="shared" si="2"/>
        <v>440322.59628151346</v>
      </c>
      <c r="H21" s="10">
        <f t="shared" si="2"/>
        <v>447185.29898421612</v>
      </c>
      <c r="I21" s="10">
        <f t="shared" si="2"/>
        <v>454048.00168691884</v>
      </c>
      <c r="J21" s="10">
        <f t="shared" si="2"/>
        <v>461482.5962815134</v>
      </c>
      <c r="K21" s="10">
        <f t="shared" si="2"/>
        <v>468917.19087610807</v>
      </c>
      <c r="L21" s="10">
        <f t="shared" si="2"/>
        <v>473492.32601124316</v>
      </c>
      <c r="M21" s="6"/>
      <c r="N21" s="7"/>
      <c r="O21" s="6">
        <v>16</v>
      </c>
      <c r="P21" s="7">
        <f>3/20</f>
        <v>0.15</v>
      </c>
      <c r="Q21" s="6"/>
    </row>
    <row r="22" spans="2:17" x14ac:dyDescent="0.2">
      <c r="B22" s="24">
        <v>17</v>
      </c>
      <c r="C22" s="10">
        <f t="shared" si="2"/>
        <v>435030.46125181078</v>
      </c>
      <c r="D22" s="10">
        <f t="shared" si="2"/>
        <v>442322.08287343237</v>
      </c>
      <c r="E22" s="10">
        <f t="shared" si="2"/>
        <v>449613.70449505397</v>
      </c>
      <c r="F22" s="10">
        <f t="shared" si="2"/>
        <v>460551.13692748646</v>
      </c>
      <c r="G22" s="10">
        <f t="shared" si="2"/>
        <v>467842.758549108</v>
      </c>
      <c r="H22" s="10">
        <f t="shared" si="2"/>
        <v>475134.38017072965</v>
      </c>
      <c r="I22" s="10">
        <f t="shared" si="2"/>
        <v>482426.00179235131</v>
      </c>
      <c r="J22" s="10">
        <f t="shared" si="2"/>
        <v>490325.258549108</v>
      </c>
      <c r="K22" s="10">
        <f t="shared" si="2"/>
        <v>498224.51530586486</v>
      </c>
      <c r="L22" s="10">
        <f t="shared" si="2"/>
        <v>503085.59638694586</v>
      </c>
      <c r="M22" s="6"/>
      <c r="N22" s="7"/>
      <c r="O22" s="6">
        <v>17</v>
      </c>
      <c r="P22" s="7">
        <f>3/20</f>
        <v>0.15</v>
      </c>
      <c r="Q22" s="6"/>
    </row>
    <row r="23" spans="2:17" x14ac:dyDescent="0.2">
      <c r="B23" s="24" t="s">
        <v>16</v>
      </c>
      <c r="C23" s="10">
        <f t="shared" si="2"/>
        <v>460620.48838427023</v>
      </c>
      <c r="D23" s="10">
        <f t="shared" si="2"/>
        <v>468341.02892481076</v>
      </c>
      <c r="E23" s="10">
        <f t="shared" si="2"/>
        <v>476061.56946535135</v>
      </c>
      <c r="F23" s="10">
        <f t="shared" si="2"/>
        <v>487642.38027616212</v>
      </c>
      <c r="G23" s="10">
        <f t="shared" si="2"/>
        <v>495362.92081670259</v>
      </c>
      <c r="H23" s="10">
        <f t="shared" si="2"/>
        <v>503083.46135724313</v>
      </c>
      <c r="I23" s="10">
        <f t="shared" si="2"/>
        <v>510804.00189778372</v>
      </c>
      <c r="J23" s="10">
        <f t="shared" si="2"/>
        <v>519167.92081670259</v>
      </c>
      <c r="K23" s="10">
        <f t="shared" si="2"/>
        <v>527531.83973562159</v>
      </c>
      <c r="L23" s="10">
        <f t="shared" si="2"/>
        <v>532678.86676264857</v>
      </c>
      <c r="M23" s="6"/>
      <c r="N23" s="7"/>
      <c r="O23" s="6">
        <v>18</v>
      </c>
      <c r="P23" s="7">
        <f>3/20</f>
        <v>0.15</v>
      </c>
      <c r="Q23" s="6"/>
    </row>
    <row r="24" spans="2:17" x14ac:dyDescent="0.2">
      <c r="B24" s="24">
        <v>19</v>
      </c>
      <c r="C24" s="10">
        <f t="shared" si="2"/>
        <v>486210.51551672962</v>
      </c>
      <c r="D24" s="10">
        <f t="shared" si="2"/>
        <v>494359.97497618914</v>
      </c>
      <c r="E24" s="10">
        <f t="shared" si="2"/>
        <v>502509.43443564861</v>
      </c>
      <c r="F24" s="10">
        <f t="shared" si="2"/>
        <v>514733.62362483784</v>
      </c>
      <c r="G24" s="10">
        <f t="shared" si="2"/>
        <v>522883.08308429719</v>
      </c>
      <c r="H24" s="10">
        <f t="shared" si="2"/>
        <v>531032.54254375666</v>
      </c>
      <c r="I24" s="10">
        <f t="shared" si="2"/>
        <v>539182.00200321618</v>
      </c>
      <c r="J24" s="10">
        <f t="shared" si="2"/>
        <v>548010.58308429713</v>
      </c>
      <c r="K24" s="10">
        <f t="shared" si="2"/>
        <v>556839.16416537832</v>
      </c>
      <c r="L24" s="10">
        <f t="shared" si="2"/>
        <v>562272.13713835122</v>
      </c>
      <c r="M24" s="6"/>
      <c r="N24" s="7"/>
      <c r="O24" s="6">
        <v>19</v>
      </c>
      <c r="P24" s="7">
        <f>3/20</f>
        <v>0.15</v>
      </c>
      <c r="Q24" s="6"/>
    </row>
    <row r="25" spans="2:17" ht="13.5" thickBot="1" x14ac:dyDescent="0.25">
      <c r="B25" s="25">
        <v>20</v>
      </c>
      <c r="C25" s="11">
        <f>SUM(C$27/37*$O25*(1+$P25))</f>
        <v>511800.54264918913</v>
      </c>
      <c r="D25" s="11">
        <f t="shared" si="2"/>
        <v>520378.92102756747</v>
      </c>
      <c r="E25" s="11">
        <f t="shared" si="2"/>
        <v>528957.29940594593</v>
      </c>
      <c r="F25" s="11">
        <f t="shared" si="2"/>
        <v>541824.8669735135</v>
      </c>
      <c r="G25" s="11">
        <f t="shared" si="2"/>
        <v>550403.24535189185</v>
      </c>
      <c r="H25" s="11">
        <f t="shared" si="2"/>
        <v>558981.62373027019</v>
      </c>
      <c r="I25" s="11">
        <f t="shared" si="2"/>
        <v>567560.00210864854</v>
      </c>
      <c r="J25" s="11">
        <f t="shared" si="2"/>
        <v>576853.24535189185</v>
      </c>
      <c r="K25" s="11">
        <f t="shared" si="2"/>
        <v>586146.48859513516</v>
      </c>
      <c r="L25" s="11">
        <f t="shared" si="2"/>
        <v>591865.40751405398</v>
      </c>
      <c r="M25" s="6"/>
      <c r="N25" s="7"/>
      <c r="O25" s="6">
        <v>20</v>
      </c>
      <c r="P25" s="7">
        <f>3/20</f>
        <v>0.15</v>
      </c>
      <c r="Q25" s="6"/>
    </row>
    <row r="26" spans="2:17" x14ac:dyDescent="0.2">
      <c r="B26" s="26" t="s">
        <v>18</v>
      </c>
      <c r="C26" s="12">
        <f>SUM(L26-112000)</f>
        <v>715940.26760000002</v>
      </c>
      <c r="D26" s="12">
        <f>SUM(L26-100000)</f>
        <v>727940.26760000002</v>
      </c>
      <c r="E26" s="12">
        <f>SUM(L26-88000)</f>
        <v>739940.26760000002</v>
      </c>
      <c r="F26" s="12">
        <f>SUM(L26-70000)</f>
        <v>757940.26760000002</v>
      </c>
      <c r="G26" s="12">
        <f>SUM(L26-58000)</f>
        <v>769940.26760000002</v>
      </c>
      <c r="H26" s="12">
        <f>SUM(L26-46000)</f>
        <v>781940.26760000002</v>
      </c>
      <c r="I26" s="12">
        <f>SUM(L26-34000)</f>
        <v>793940.26760000002</v>
      </c>
      <c r="J26" s="12">
        <f>SUM(L26-21000)</f>
        <v>806940.26760000002</v>
      </c>
      <c r="K26" s="12">
        <f>SUM(L26-8000)</f>
        <v>819940.26760000002</v>
      </c>
      <c r="L26" s="12">
        <f>C34</f>
        <v>827940.26760000002</v>
      </c>
      <c r="M26" s="7"/>
      <c r="N26" s="7"/>
      <c r="O26" s="7"/>
      <c r="P26" s="7"/>
      <c r="Q26" s="6"/>
    </row>
    <row r="27" spans="2:17" ht="13.5" thickBot="1" x14ac:dyDescent="0.25">
      <c r="B27" s="27" t="s">
        <v>19</v>
      </c>
      <c r="C27" s="13">
        <f>SUM(C26*(1+$C31))</f>
        <v>823331.30773999996</v>
      </c>
      <c r="D27" s="13">
        <f t="shared" ref="D27:K27" si="3">SUM(D26*(1+$C31))</f>
        <v>837131.30773999996</v>
      </c>
      <c r="E27" s="13">
        <f t="shared" si="3"/>
        <v>850931.30773999996</v>
      </c>
      <c r="F27" s="13">
        <f t="shared" si="3"/>
        <v>871631.30773999996</v>
      </c>
      <c r="G27" s="13">
        <f t="shared" si="3"/>
        <v>885431.30773999996</v>
      </c>
      <c r="H27" s="13">
        <f t="shared" si="3"/>
        <v>899231.30773999996</v>
      </c>
      <c r="I27" s="13">
        <f t="shared" si="3"/>
        <v>913031.30773999996</v>
      </c>
      <c r="J27" s="13">
        <f t="shared" si="3"/>
        <v>927981.30773999996</v>
      </c>
      <c r="K27" s="13">
        <f t="shared" si="3"/>
        <v>942931.30773999996</v>
      </c>
      <c r="L27" s="13">
        <f>SUM(L26*(1+$C31))</f>
        <v>952131.30773999996</v>
      </c>
      <c r="M27" s="6"/>
      <c r="N27" s="7"/>
      <c r="O27" s="6"/>
      <c r="P27" s="6"/>
      <c r="Q27" s="6"/>
    </row>
    <row r="28" spans="2:17" x14ac:dyDescent="0.2">
      <c r="B28" s="6"/>
      <c r="C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6"/>
      <c r="P28" s="6"/>
      <c r="Q28" s="6"/>
    </row>
    <row r="29" spans="2:17" x14ac:dyDescent="0.2">
      <c r="B29" s="15"/>
      <c r="C29" s="15">
        <v>738048</v>
      </c>
      <c r="D29" s="16" t="s">
        <v>24</v>
      </c>
      <c r="E29" s="16"/>
      <c r="F29" s="16"/>
      <c r="G29" s="16"/>
      <c r="H29" s="16"/>
      <c r="I29" s="16"/>
      <c r="J29" s="18"/>
      <c r="K29" s="18"/>
      <c r="L29" s="18"/>
      <c r="M29" s="6"/>
      <c r="N29" s="7"/>
      <c r="O29" s="6"/>
      <c r="P29" s="6"/>
      <c r="Q29" s="6"/>
    </row>
    <row r="30" spans="2:17" x14ac:dyDescent="0.2">
      <c r="B30" s="16"/>
      <c r="C30" s="15">
        <v>16532</v>
      </c>
      <c r="D30" s="16" t="s">
        <v>25</v>
      </c>
      <c r="E30" s="16"/>
      <c r="F30" s="16"/>
      <c r="G30" s="16"/>
      <c r="H30" s="16"/>
      <c r="I30" s="16"/>
      <c r="J30" s="18"/>
      <c r="K30" s="18"/>
      <c r="L30" s="18"/>
      <c r="M30" s="6"/>
      <c r="N30" s="7"/>
      <c r="O30" s="6"/>
      <c r="P30" s="6"/>
      <c r="Q30" s="6"/>
    </row>
    <row r="31" spans="2:17" x14ac:dyDescent="0.2">
      <c r="B31" s="16"/>
      <c r="C31" s="20">
        <f>0.15</f>
        <v>0.15</v>
      </c>
      <c r="D31" s="16" t="s">
        <v>22</v>
      </c>
      <c r="E31" s="16"/>
      <c r="F31" s="16"/>
      <c r="G31" s="16"/>
      <c r="H31" s="16"/>
      <c r="I31" s="16"/>
      <c r="J31" s="18"/>
      <c r="K31" s="18"/>
      <c r="L31" s="18"/>
      <c r="M31" s="6"/>
      <c r="N31" s="7"/>
      <c r="O31" s="6"/>
      <c r="P31" s="6"/>
      <c r="Q31" s="6"/>
    </row>
    <row r="32" spans="2:17" x14ac:dyDescent="0.2">
      <c r="B32" s="16"/>
      <c r="C32" s="15">
        <f>SUM(C29:C30)</f>
        <v>754580</v>
      </c>
      <c r="D32" s="16" t="s">
        <v>26</v>
      </c>
      <c r="E32" s="16"/>
      <c r="F32" s="16"/>
      <c r="G32" s="16"/>
      <c r="H32" s="16"/>
      <c r="I32" s="16"/>
      <c r="J32" s="18"/>
      <c r="K32" s="18"/>
      <c r="L32" s="18"/>
      <c r="M32" s="6"/>
      <c r="N32" s="7"/>
      <c r="O32" s="6"/>
      <c r="P32" s="6"/>
      <c r="Q32" s="6"/>
    </row>
    <row r="33" spans="2:17" x14ac:dyDescent="0.2">
      <c r="B33" s="17" t="s">
        <v>17</v>
      </c>
      <c r="C33" s="30">
        <v>1.0972200000000001</v>
      </c>
      <c r="D33" s="19" t="s">
        <v>28</v>
      </c>
      <c r="E33" s="16"/>
      <c r="F33" s="16"/>
      <c r="G33" s="16"/>
      <c r="H33" s="16"/>
      <c r="I33" s="16"/>
      <c r="J33" s="18"/>
      <c r="K33" s="18"/>
      <c r="L33" s="18"/>
      <c r="M33" s="6"/>
      <c r="N33" s="7"/>
      <c r="O33" s="6"/>
      <c r="P33" s="6"/>
      <c r="Q33" s="6"/>
    </row>
    <row r="34" spans="2:17" x14ac:dyDescent="0.2">
      <c r="B34" s="16"/>
      <c r="C34" s="15">
        <f>C32*C33</f>
        <v>827940.26760000002</v>
      </c>
      <c r="D34" s="16" t="s">
        <v>29</v>
      </c>
      <c r="E34" s="16"/>
      <c r="F34" s="16"/>
      <c r="G34" s="16"/>
      <c r="H34" s="16"/>
      <c r="I34" s="16"/>
      <c r="J34" s="18"/>
      <c r="K34" s="18"/>
      <c r="L34" s="18"/>
      <c r="M34" s="6"/>
      <c r="N34" s="7"/>
      <c r="O34" s="6"/>
      <c r="P34" s="6"/>
      <c r="Q34" s="6"/>
    </row>
    <row r="36" spans="2:17" x14ac:dyDescent="0.2">
      <c r="C36" s="15" t="s">
        <v>21</v>
      </c>
    </row>
    <row r="37" spans="2:17" x14ac:dyDescent="0.2">
      <c r="C37" s="15" t="s">
        <v>20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bedriftslægeløn 1.4.94</dc:title>
  <dc:creator>Hanne</dc:creator>
  <cp:lastModifiedBy>Helle Lindholm</cp:lastModifiedBy>
  <cp:lastPrinted>2013-09-06T09:31:21Z</cp:lastPrinted>
  <dcterms:created xsi:type="dcterms:W3CDTF">1998-09-17T16:23:09Z</dcterms:created>
  <dcterms:modified xsi:type="dcterms:W3CDTF">2023-10-30T12:58:33Z</dcterms:modified>
</cp:coreProperties>
</file>