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06376A52-D622-4040-B786-818E0CDBE7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'Ark1'!$B$1:$L$27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17" i="1"/>
  <c r="C32" i="1"/>
  <c r="C34" i="1" s="1"/>
  <c r="L26" i="1" l="1"/>
  <c r="C26" i="1" s="1"/>
  <c r="C31" i="1"/>
  <c r="P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C27" i="1" l="1"/>
  <c r="C6" i="1" s="1"/>
  <c r="J26" i="1"/>
  <c r="J27" i="1" s="1"/>
  <c r="D26" i="1"/>
  <c r="D27" i="1" s="1"/>
  <c r="H26" i="1"/>
  <c r="H27" i="1" s="1"/>
  <c r="F26" i="1"/>
  <c r="F27" i="1" s="1"/>
  <c r="K26" i="1"/>
  <c r="K27" i="1" s="1"/>
  <c r="L27" i="1"/>
  <c r="E26" i="1"/>
  <c r="E27" i="1" s="1"/>
  <c r="G26" i="1"/>
  <c r="G27" i="1" s="1"/>
  <c r="I26" i="1"/>
  <c r="I27" i="1" s="1"/>
  <c r="L21" i="1" l="1"/>
  <c r="L8" i="1"/>
  <c r="L15" i="1"/>
  <c r="L6" i="1"/>
  <c r="L13" i="1"/>
  <c r="L22" i="1"/>
  <c r="L9" i="1"/>
  <c r="L16" i="1"/>
  <c r="L24" i="1"/>
  <c r="L10" i="1"/>
  <c r="L19" i="1"/>
  <c r="L14" i="1"/>
  <c r="L23" i="1"/>
  <c r="L7" i="1"/>
  <c r="L18" i="1"/>
  <c r="L17" i="1"/>
  <c r="L12" i="1"/>
  <c r="L20" i="1"/>
  <c r="L11" i="1"/>
  <c r="L25" i="1"/>
  <c r="K21" i="1"/>
  <c r="K8" i="1"/>
  <c r="K10" i="1"/>
  <c r="K22" i="1"/>
  <c r="K17" i="1"/>
  <c r="K15" i="1"/>
  <c r="K20" i="1"/>
  <c r="K14" i="1"/>
  <c r="K7" i="1"/>
  <c r="K6" i="1"/>
  <c r="K18" i="1"/>
  <c r="K23" i="1"/>
  <c r="K13" i="1"/>
  <c r="K16" i="1"/>
  <c r="K19" i="1"/>
  <c r="K24" i="1"/>
  <c r="K12" i="1"/>
  <c r="K9" i="1"/>
  <c r="K25" i="1"/>
  <c r="K11" i="1"/>
  <c r="E16" i="1"/>
  <c r="E9" i="1"/>
  <c r="E7" i="1"/>
  <c r="E15" i="1"/>
  <c r="E6" i="1"/>
  <c r="E11" i="1"/>
  <c r="E18" i="1"/>
  <c r="E23" i="1"/>
  <c r="E19" i="1"/>
  <c r="E13" i="1"/>
  <c r="E21" i="1"/>
  <c r="E14" i="1"/>
  <c r="E25" i="1"/>
  <c r="E17" i="1"/>
  <c r="E24" i="1"/>
  <c r="E8" i="1"/>
  <c r="E20" i="1"/>
  <c r="E22" i="1"/>
  <c r="E10" i="1"/>
  <c r="E12" i="1"/>
  <c r="F15" i="1"/>
  <c r="F8" i="1"/>
  <c r="F18" i="1"/>
  <c r="F22" i="1"/>
  <c r="F14" i="1"/>
  <c r="F10" i="1"/>
  <c r="F20" i="1"/>
  <c r="F16" i="1"/>
  <c r="F13" i="1"/>
  <c r="F17" i="1"/>
  <c r="F7" i="1"/>
  <c r="F25" i="1"/>
  <c r="F12" i="1"/>
  <c r="F21" i="1"/>
  <c r="F23" i="1"/>
  <c r="F9" i="1"/>
  <c r="F11" i="1"/>
  <c r="F6" i="1"/>
  <c r="F24" i="1"/>
  <c r="F19" i="1"/>
  <c r="H12" i="1"/>
  <c r="H24" i="1"/>
  <c r="H7" i="1"/>
  <c r="H6" i="1"/>
  <c r="H11" i="1"/>
  <c r="H10" i="1"/>
  <c r="H18" i="1"/>
  <c r="H25" i="1"/>
  <c r="H8" i="1"/>
  <c r="H9" i="1"/>
  <c r="H13" i="1"/>
  <c r="H23" i="1"/>
  <c r="H20" i="1"/>
  <c r="H21" i="1"/>
  <c r="H16" i="1"/>
  <c r="H15" i="1"/>
  <c r="H14" i="1"/>
  <c r="H19" i="1"/>
  <c r="H22" i="1"/>
  <c r="H17" i="1"/>
  <c r="C10" i="1"/>
  <c r="C8" i="1"/>
  <c r="C7" i="1"/>
  <c r="C11" i="1"/>
  <c r="C23" i="1"/>
  <c r="C13" i="1"/>
  <c r="C12" i="1"/>
  <c r="C9" i="1"/>
  <c r="C14" i="1"/>
  <c r="C18" i="1"/>
  <c r="C24" i="1"/>
  <c r="C21" i="1"/>
  <c r="C15" i="1"/>
  <c r="C19" i="1"/>
  <c r="C20" i="1"/>
  <c r="C16" i="1"/>
  <c r="C22" i="1"/>
  <c r="I20" i="1"/>
  <c r="I12" i="1"/>
  <c r="I6" i="1"/>
  <c r="I8" i="1"/>
  <c r="I23" i="1"/>
  <c r="I19" i="1"/>
  <c r="I25" i="1"/>
  <c r="I9" i="1"/>
  <c r="I18" i="1"/>
  <c r="I10" i="1"/>
  <c r="I24" i="1"/>
  <c r="I7" i="1"/>
  <c r="I15" i="1"/>
  <c r="I11" i="1"/>
  <c r="I14" i="1"/>
  <c r="I17" i="1"/>
  <c r="I13" i="1"/>
  <c r="I22" i="1"/>
  <c r="I16" i="1"/>
  <c r="I21" i="1"/>
  <c r="D24" i="1"/>
  <c r="D21" i="1"/>
  <c r="D10" i="1"/>
  <c r="D6" i="1"/>
  <c r="D14" i="1"/>
  <c r="D19" i="1"/>
  <c r="D12" i="1"/>
  <c r="D18" i="1"/>
  <c r="D25" i="1"/>
  <c r="D11" i="1"/>
  <c r="D13" i="1"/>
  <c r="D17" i="1"/>
  <c r="D16" i="1"/>
  <c r="D15" i="1"/>
  <c r="D22" i="1"/>
  <c r="D9" i="1"/>
  <c r="D8" i="1"/>
  <c r="D23" i="1"/>
  <c r="D7" i="1"/>
  <c r="D20" i="1"/>
  <c r="G13" i="1"/>
  <c r="G9" i="1"/>
  <c r="G24" i="1"/>
  <c r="G6" i="1"/>
  <c r="G8" i="1"/>
  <c r="G22" i="1"/>
  <c r="G14" i="1"/>
  <c r="G21" i="1"/>
  <c r="G25" i="1"/>
  <c r="G17" i="1"/>
  <c r="G20" i="1"/>
  <c r="G19" i="1"/>
  <c r="G10" i="1"/>
  <c r="G12" i="1"/>
  <c r="G16" i="1"/>
  <c r="G15" i="1"/>
  <c r="G11" i="1"/>
  <c r="G18" i="1"/>
  <c r="G7" i="1"/>
  <c r="G23" i="1"/>
  <c r="J23" i="1"/>
  <c r="J13" i="1"/>
  <c r="J12" i="1"/>
  <c r="J8" i="1"/>
  <c r="J20" i="1"/>
  <c r="J6" i="1"/>
  <c r="J7" i="1"/>
  <c r="J25" i="1"/>
  <c r="J9" i="1"/>
  <c r="J17" i="1"/>
  <c r="J24" i="1"/>
  <c r="J15" i="1"/>
  <c r="J16" i="1"/>
  <c r="J18" i="1"/>
  <c r="J14" i="1"/>
  <c r="J11" i="1"/>
  <c r="J10" i="1"/>
  <c r="J22" i="1"/>
  <c r="J19" i="1"/>
  <c r="J21" i="1"/>
</calcChain>
</file>

<file path=xl/sharedStrings.xml><?xml version="1.0" encoding="utf-8"?>
<sst xmlns="http://schemas.openxmlformats.org/spreadsheetml/2006/main" count="30" uniqueCount="30">
  <si>
    <t>PRAKTISERENDE LÆGERS ORGANISATION</t>
  </si>
  <si>
    <t>timer</t>
  </si>
  <si>
    <t>1. trin</t>
  </si>
  <si>
    <t>2. trin</t>
  </si>
  <si>
    <t>3. trin</t>
  </si>
  <si>
    <t>4. trin</t>
  </si>
  <si>
    <t>5. trin</t>
  </si>
  <si>
    <t>6. trin</t>
  </si>
  <si>
    <t>7. trin</t>
  </si>
  <si>
    <t>8. trin</t>
  </si>
  <si>
    <t>9. trin</t>
  </si>
  <si>
    <t>10. trin</t>
  </si>
  <si>
    <t>2    60%</t>
  </si>
  <si>
    <t>6    33%</t>
  </si>
  <si>
    <t>11   25%</t>
  </si>
  <si>
    <t>14   20%</t>
  </si>
  <si>
    <t>18   15%</t>
  </si>
  <si>
    <t>Nettoløn (ekskl. pension) - angivet i 31. marts 2000-niveau.</t>
  </si>
  <si>
    <t>Ret her:</t>
  </si>
  <si>
    <t>Netto</t>
  </si>
  <si>
    <t>Brutto</t>
  </si>
  <si>
    <t>Terman Tranberg, Danske Regioner (tt@regioner.dk + 35 29 82 24) har 22. marts 2007 hjulpet med at oversætte henvisningen til den gl.. OK til gældende OK.</t>
  </si>
  <si>
    <t>Kopi af Overenskomst for overlæger mellem ARF og Foreningen af Speciallæger findes på: 'G:\LAK\Ad hoc\Bedriftlægers løn'.</t>
  </si>
  <si>
    <t xml:space="preserve">Arbejdsgivers pensionsbidrag, jf. aftale om løn- og ansættelsesvilkår for bedriftslæger mellem DA og PLO § 8 stk. 8. </t>
  </si>
  <si>
    <t>Antal ugl.</t>
  </si>
  <si>
    <t>Nettoløn (ekskl. pension) - pct.reguleret til 1. oktober 2013-niveau.</t>
  </si>
  <si>
    <t>Pensionsgivende grundløn, jf. overenskomst for overlæger § 4 stk. 1 - angivet i 31. marts 2018-niveau.</t>
  </si>
  <si>
    <t>Pensionsgivende funktionstillæg til overlæger, der ikke varetager formaliseret vagt, jf. overenskomst for overlæger § 5 stk. 2  - angivet i 31. marts 2018-niveau.</t>
  </si>
  <si>
    <t>Bruttoløn for bedriftslæger pr. 1. oktober 2022</t>
  </si>
  <si>
    <t>Procentregulering pr 1. oktober 2022 - findes på KTOs eller på Danske Regioners hjemmeside.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</si>
</sst>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 * #,##0.0000_ ;_ * \-#,##0.0000_ ;_ * &quot;-&quot;??_ ;_ @_ "/>
  </numFmts>
  <fonts count="10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b/>
      <sz val="7"/>
      <color indexed="10"/>
      <name val="Verdana"/>
      <family val="2"/>
    </font>
    <font>
      <sz val="7.5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164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quotePrefix="1" applyFont="1"/>
    <xf numFmtId="0" fontId="2" fillId="0" borderId="0" xfId="0" applyFont="1"/>
    <xf numFmtId="2" fontId="0" fillId="0" borderId="0" xfId="0" applyNumberFormat="1"/>
    <xf numFmtId="0" fontId="3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4" fillId="0" borderId="0" xfId="0" applyFont="1"/>
    <xf numFmtId="2" fontId="4" fillId="0" borderId="0" xfId="0" applyNumberFormat="1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4" fillId="0" borderId="5" xfId="0" applyNumberFormat="1" applyFont="1" applyFill="1" applyBorder="1" applyAlignment="1"/>
    <xf numFmtId="4" fontId="4" fillId="0" borderId="6" xfId="0" applyNumberFormat="1" applyFont="1" applyFill="1" applyBorder="1" applyAlignment="1"/>
    <xf numFmtId="2" fontId="4" fillId="0" borderId="0" xfId="0" applyNumberFormat="1" applyFont="1" applyFill="1" applyBorder="1" applyAlignment="1"/>
    <xf numFmtId="4" fontId="4" fillId="0" borderId="7" xfId="0" applyNumberFormat="1" applyFont="1" applyFill="1" applyBorder="1" applyAlignment="1"/>
    <xf numFmtId="4" fontId="4" fillId="0" borderId="8" xfId="0" applyNumberFormat="1" applyFont="1" applyFill="1" applyBorder="1" applyAlignment="1"/>
    <xf numFmtId="2" fontId="4" fillId="0" borderId="0" xfId="0" applyNumberFormat="1" applyFont="1" applyFill="1"/>
    <xf numFmtId="4" fontId="4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Fill="1"/>
    <xf numFmtId="0" fontId="5" fillId="0" borderId="0" xfId="0" applyFont="1"/>
    <xf numFmtId="3" fontId="5" fillId="0" borderId="0" xfId="0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165" fontId="5" fillId="0" borderId="0" xfId="0" applyNumberFormat="1" applyFont="1" applyFill="1" applyBorder="1"/>
    <xf numFmtId="0" fontId="3" fillId="0" borderId="9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center"/>
    </xf>
    <xf numFmtId="4" fontId="4" fillId="0" borderId="11" xfId="0" applyNumberFormat="1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3" fillId="0" borderId="14" xfId="0" quotePrefix="1" applyFont="1" applyFill="1" applyBorder="1" applyAlignment="1">
      <alignment horizontal="left"/>
    </xf>
    <xf numFmtId="0" fontId="3" fillId="0" borderId="15" xfId="0" quotePrefix="1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166" fontId="1" fillId="2" borderId="17" xfId="1" applyNumberFormat="1" applyFont="1" applyFill="1" applyBorder="1" applyAlignment="1"/>
    <xf numFmtId="0" fontId="9" fillId="0" borderId="0" xfId="0" applyFont="1"/>
  </cellXfs>
  <cellStyles count="2">
    <cellStyle name="Komma 2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8" zoomScale="130" zoomScaleNormal="130" workbookViewId="0">
      <selection activeCell="D34" sqref="D34"/>
    </sheetView>
  </sheetViews>
  <sheetFormatPr defaultColWidth="9.7109375" defaultRowHeight="12.75" x14ac:dyDescent="0.2"/>
  <cols>
    <col min="1" max="1" width="4.140625" customWidth="1"/>
    <col min="2" max="12" width="11.28515625" customWidth="1"/>
    <col min="13" max="13" width="1.28515625" customWidth="1"/>
    <col min="14" max="14" width="6" style="3" customWidth="1"/>
    <col min="15" max="15" width="3" bestFit="1" customWidth="1"/>
    <col min="16" max="16" width="4.5703125" bestFit="1" customWidth="1"/>
  </cols>
  <sheetData>
    <row r="1" spans="1:17" ht="20.25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20.25" x14ac:dyDescent="0.3">
      <c r="B2" s="1" t="s">
        <v>28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7" ht="11.25" customHeight="1" thickBo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">
      <c r="A4" s="35"/>
      <c r="B4" s="32" t="s">
        <v>24</v>
      </c>
      <c r="C4" s="25"/>
      <c r="D4" s="4"/>
      <c r="E4" s="4"/>
      <c r="F4" s="4"/>
      <c r="G4" s="4"/>
      <c r="H4" s="4"/>
      <c r="I4" s="4"/>
      <c r="J4" s="4"/>
      <c r="K4" s="4"/>
      <c r="L4" s="5"/>
      <c r="M4" s="6"/>
      <c r="N4" s="7"/>
      <c r="O4" s="6"/>
      <c r="P4" s="6"/>
      <c r="Q4" s="6"/>
    </row>
    <row r="5" spans="1:17" ht="13.5" thickBot="1" x14ac:dyDescent="0.25">
      <c r="B5" s="33" t="s">
        <v>1</v>
      </c>
      <c r="C5" s="26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9" t="s">
        <v>11</v>
      </c>
      <c r="M5" s="6"/>
      <c r="N5" s="7"/>
      <c r="O5" s="6"/>
      <c r="P5" s="6"/>
      <c r="Q5" s="6"/>
    </row>
    <row r="6" spans="1:17" x14ac:dyDescent="0.2">
      <c r="B6" s="28">
        <v>1</v>
      </c>
      <c r="C6" s="10">
        <f>SUM(C$27/37*$O6*(1+$P6))</f>
        <v>35102.40636635675</v>
      </c>
      <c r="D6" s="10">
        <f t="shared" ref="C6:L15" si="0">SUM(D$27/37*$O6*(1+$P6))</f>
        <v>35699.163123113503</v>
      </c>
      <c r="E6" s="10">
        <f t="shared" si="0"/>
        <v>36295.919879870264</v>
      </c>
      <c r="F6" s="10">
        <f t="shared" si="0"/>
        <v>37191.055015005397</v>
      </c>
      <c r="G6" s="10">
        <f t="shared" si="0"/>
        <v>37787.811771762157</v>
      </c>
      <c r="H6" s="10">
        <f t="shared" si="0"/>
        <v>38384.568528518917</v>
      </c>
      <c r="I6" s="10">
        <f t="shared" si="0"/>
        <v>38981.32528527567</v>
      </c>
      <c r="J6" s="10">
        <f t="shared" si="0"/>
        <v>39627.811771762157</v>
      </c>
      <c r="K6" s="10">
        <f t="shared" si="0"/>
        <v>40274.298258248644</v>
      </c>
      <c r="L6" s="10">
        <f t="shared" si="0"/>
        <v>40672.136096086484</v>
      </c>
      <c r="M6" s="6"/>
      <c r="N6" s="7"/>
      <c r="O6" s="6">
        <v>1</v>
      </c>
      <c r="P6" s="7">
        <f>3/5</f>
        <v>0.6</v>
      </c>
      <c r="Q6" s="6"/>
    </row>
    <row r="7" spans="1:17" x14ac:dyDescent="0.2">
      <c r="B7" s="28" t="s">
        <v>12</v>
      </c>
      <c r="C7" s="10">
        <f t="shared" si="0"/>
        <v>70204.812732713501</v>
      </c>
      <c r="D7" s="10">
        <f t="shared" si="0"/>
        <v>71398.326246227007</v>
      </c>
      <c r="E7" s="10">
        <f t="shared" si="0"/>
        <v>72591.839759740527</v>
      </c>
      <c r="F7" s="10">
        <f t="shared" si="0"/>
        <v>74382.110030010794</v>
      </c>
      <c r="G7" s="10">
        <f t="shared" si="0"/>
        <v>75575.623543524314</v>
      </c>
      <c r="H7" s="10">
        <f t="shared" si="0"/>
        <v>76769.137057037835</v>
      </c>
      <c r="I7" s="10">
        <f t="shared" si="0"/>
        <v>77962.650570551341</v>
      </c>
      <c r="J7" s="10">
        <f t="shared" si="0"/>
        <v>79255.623543524314</v>
      </c>
      <c r="K7" s="10">
        <f t="shared" si="0"/>
        <v>80548.596516497288</v>
      </c>
      <c r="L7" s="10">
        <f t="shared" si="0"/>
        <v>81344.272192172968</v>
      </c>
      <c r="M7" s="6"/>
      <c r="N7" s="7"/>
      <c r="O7" s="6">
        <v>2</v>
      </c>
      <c r="P7" s="7">
        <f>3/5</f>
        <v>0.6</v>
      </c>
      <c r="Q7" s="6"/>
    </row>
    <row r="8" spans="1:17" ht="13.5" thickBot="1" x14ac:dyDescent="0.25">
      <c r="B8" s="29">
        <v>3</v>
      </c>
      <c r="C8" s="11">
        <f t="shared" si="0"/>
        <v>105307.21909907025</v>
      </c>
      <c r="D8" s="11">
        <f t="shared" si="0"/>
        <v>107097.48936934053</v>
      </c>
      <c r="E8" s="11">
        <f t="shared" si="0"/>
        <v>108887.7596396108</v>
      </c>
      <c r="F8" s="11">
        <f t="shared" si="0"/>
        <v>111573.1650450162</v>
      </c>
      <c r="G8" s="11">
        <f t="shared" si="0"/>
        <v>113363.43531528646</v>
      </c>
      <c r="H8" s="11">
        <f t="shared" si="0"/>
        <v>115153.70558555675</v>
      </c>
      <c r="I8" s="11">
        <f t="shared" si="0"/>
        <v>116943.97585582701</v>
      </c>
      <c r="J8" s="11">
        <f t="shared" si="0"/>
        <v>118883.43531528646</v>
      </c>
      <c r="K8" s="11">
        <f t="shared" si="0"/>
        <v>120822.89477474592</v>
      </c>
      <c r="L8" s="11">
        <f t="shared" si="0"/>
        <v>122016.40828825944</v>
      </c>
      <c r="M8" s="6"/>
      <c r="N8" s="7"/>
      <c r="O8" s="6">
        <v>3</v>
      </c>
      <c r="P8" s="7">
        <f>3/5</f>
        <v>0.6</v>
      </c>
      <c r="Q8" s="6"/>
    </row>
    <row r="9" spans="1:17" x14ac:dyDescent="0.2">
      <c r="B9" s="28">
        <v>4</v>
      </c>
      <c r="C9" s="27">
        <f t="shared" si="0"/>
        <v>117008.02122118915</v>
      </c>
      <c r="D9" s="10">
        <f t="shared" si="0"/>
        <v>118997.21041037835</v>
      </c>
      <c r="E9" s="10">
        <f t="shared" si="0"/>
        <v>120986.39959956754</v>
      </c>
      <c r="F9" s="10">
        <f t="shared" si="0"/>
        <v>123970.18338335132</v>
      </c>
      <c r="G9" s="10">
        <f t="shared" si="0"/>
        <v>125959.37257254051</v>
      </c>
      <c r="H9" s="10">
        <f t="shared" si="0"/>
        <v>127948.56176172971</v>
      </c>
      <c r="I9" s="10">
        <f t="shared" si="0"/>
        <v>129937.7509509189</v>
      </c>
      <c r="J9" s="10">
        <f t="shared" si="0"/>
        <v>132092.70590587385</v>
      </c>
      <c r="K9" s="10">
        <f t="shared" si="0"/>
        <v>134247.66086082879</v>
      </c>
      <c r="L9" s="10">
        <f t="shared" si="0"/>
        <v>135573.78698695492</v>
      </c>
      <c r="M9" s="6"/>
      <c r="N9" s="7"/>
      <c r="O9" s="6">
        <v>4</v>
      </c>
      <c r="P9" s="7">
        <f t="shared" ref="P9:P14" si="1">1/3</f>
        <v>0.33333333333333331</v>
      </c>
      <c r="Q9" s="6"/>
    </row>
    <row r="10" spans="1:17" x14ac:dyDescent="0.2">
      <c r="B10" s="28">
        <v>5</v>
      </c>
      <c r="C10" s="10">
        <f t="shared" si="0"/>
        <v>146260.02652648644</v>
      </c>
      <c r="D10" s="10">
        <f t="shared" si="0"/>
        <v>148746.51301297292</v>
      </c>
      <c r="E10" s="10">
        <f t="shared" si="0"/>
        <v>151232.9994994594</v>
      </c>
      <c r="F10" s="10">
        <f t="shared" si="0"/>
        <v>154962.72922918916</v>
      </c>
      <c r="G10" s="10">
        <f t="shared" si="0"/>
        <v>157449.21571567564</v>
      </c>
      <c r="H10" s="10">
        <f t="shared" si="0"/>
        <v>159935.70220216212</v>
      </c>
      <c r="I10" s="10">
        <f t="shared" si="0"/>
        <v>162422.18868864863</v>
      </c>
      <c r="J10" s="10">
        <f t="shared" si="0"/>
        <v>165115.8823823423</v>
      </c>
      <c r="K10" s="10">
        <f t="shared" si="0"/>
        <v>167809.576076036</v>
      </c>
      <c r="L10" s="10">
        <f t="shared" si="0"/>
        <v>169467.23373369366</v>
      </c>
      <c r="M10" s="6"/>
      <c r="N10" s="7"/>
      <c r="O10" s="6">
        <v>5</v>
      </c>
      <c r="P10" s="7">
        <f t="shared" si="1"/>
        <v>0.33333333333333331</v>
      </c>
      <c r="Q10" s="6"/>
    </row>
    <row r="11" spans="1:17" x14ac:dyDescent="0.2">
      <c r="B11" s="28" t="s">
        <v>13</v>
      </c>
      <c r="C11" s="10">
        <f t="shared" si="0"/>
        <v>175512.03183178374</v>
      </c>
      <c r="D11" s="10">
        <f t="shared" si="0"/>
        <v>178495.81561556752</v>
      </c>
      <c r="E11" s="10">
        <f t="shared" si="0"/>
        <v>181479.59939935131</v>
      </c>
      <c r="F11" s="10">
        <f t="shared" si="0"/>
        <v>185955.27507502696</v>
      </c>
      <c r="G11" s="10">
        <f t="shared" si="0"/>
        <v>188939.05885881075</v>
      </c>
      <c r="H11" s="10">
        <f t="shared" si="0"/>
        <v>191922.84264259454</v>
      </c>
      <c r="I11" s="10">
        <f t="shared" si="0"/>
        <v>194906.62642637832</v>
      </c>
      <c r="J11" s="10">
        <f t="shared" si="0"/>
        <v>198139.05885881075</v>
      </c>
      <c r="K11" s="10">
        <f t="shared" si="0"/>
        <v>201371.49129124318</v>
      </c>
      <c r="L11" s="10">
        <f t="shared" si="0"/>
        <v>203360.68048043238</v>
      </c>
      <c r="M11" s="6"/>
      <c r="N11" s="7"/>
      <c r="O11" s="6">
        <v>6</v>
      </c>
      <c r="P11" s="7">
        <f t="shared" si="1"/>
        <v>0.33333333333333331</v>
      </c>
      <c r="Q11" s="6"/>
    </row>
    <row r="12" spans="1:17" x14ac:dyDescent="0.2">
      <c r="B12" s="28">
        <v>7</v>
      </c>
      <c r="C12" s="10">
        <f t="shared" si="0"/>
        <v>204764.03713708103</v>
      </c>
      <c r="D12" s="10">
        <f t="shared" si="0"/>
        <v>208245.1182181621</v>
      </c>
      <c r="E12" s="10">
        <f t="shared" si="0"/>
        <v>211726.19929924319</v>
      </c>
      <c r="F12" s="10">
        <f t="shared" si="0"/>
        <v>216947.82092086482</v>
      </c>
      <c r="G12" s="10">
        <f t="shared" si="0"/>
        <v>220428.90200194591</v>
      </c>
      <c r="H12" s="10">
        <f t="shared" si="0"/>
        <v>223909.98308302698</v>
      </c>
      <c r="I12" s="10">
        <f t="shared" si="0"/>
        <v>227391.06416410807</v>
      </c>
      <c r="J12" s="10">
        <f t="shared" si="0"/>
        <v>231162.23533527926</v>
      </c>
      <c r="K12" s="10">
        <f t="shared" si="0"/>
        <v>234933.40650645041</v>
      </c>
      <c r="L12" s="10">
        <f t="shared" si="0"/>
        <v>237254.12722717112</v>
      </c>
      <c r="M12" s="6"/>
      <c r="N12" s="7"/>
      <c r="O12" s="6">
        <v>7</v>
      </c>
      <c r="P12" s="7">
        <f t="shared" si="1"/>
        <v>0.33333333333333331</v>
      </c>
      <c r="Q12" s="6"/>
    </row>
    <row r="13" spans="1:17" x14ac:dyDescent="0.2">
      <c r="B13" s="28">
        <v>8</v>
      </c>
      <c r="C13" s="10">
        <f t="shared" si="0"/>
        <v>234016.0424423783</v>
      </c>
      <c r="D13" s="10">
        <f t="shared" si="0"/>
        <v>237994.4208207567</v>
      </c>
      <c r="E13" s="10">
        <f t="shared" si="0"/>
        <v>241972.79919913507</v>
      </c>
      <c r="F13" s="10">
        <f t="shared" si="0"/>
        <v>247940.36676670265</v>
      </c>
      <c r="G13" s="10">
        <f t="shared" si="0"/>
        <v>251918.74514508102</v>
      </c>
      <c r="H13" s="10">
        <f t="shared" si="0"/>
        <v>255897.12352345942</v>
      </c>
      <c r="I13" s="10">
        <f t="shared" si="0"/>
        <v>259875.50190183779</v>
      </c>
      <c r="J13" s="10">
        <f t="shared" si="0"/>
        <v>264185.4118117477</v>
      </c>
      <c r="K13" s="10">
        <f t="shared" si="0"/>
        <v>268495.32172165759</v>
      </c>
      <c r="L13" s="10">
        <f t="shared" si="0"/>
        <v>271147.57397390984</v>
      </c>
      <c r="M13" s="6"/>
      <c r="N13" s="7"/>
      <c r="O13" s="6">
        <v>8</v>
      </c>
      <c r="P13" s="7">
        <f t="shared" si="1"/>
        <v>0.33333333333333331</v>
      </c>
      <c r="Q13" s="6"/>
    </row>
    <row r="14" spans="1:17" ht="13.5" thickBot="1" x14ac:dyDescent="0.25">
      <c r="B14" s="29">
        <v>9</v>
      </c>
      <c r="C14" s="11">
        <f t="shared" si="0"/>
        <v>263268.04774767556</v>
      </c>
      <c r="D14" s="11">
        <f t="shared" si="0"/>
        <v>267743.7234233513</v>
      </c>
      <c r="E14" s="11">
        <f t="shared" si="0"/>
        <v>272219.39909902692</v>
      </c>
      <c r="F14" s="11">
        <f t="shared" si="0"/>
        <v>278932.91261254047</v>
      </c>
      <c r="G14" s="11">
        <f t="shared" si="0"/>
        <v>283408.58828821615</v>
      </c>
      <c r="H14" s="11">
        <f t="shared" si="0"/>
        <v>287884.26396389183</v>
      </c>
      <c r="I14" s="11">
        <f t="shared" si="0"/>
        <v>292359.93963956751</v>
      </c>
      <c r="J14" s="11">
        <f t="shared" si="0"/>
        <v>297208.58828821615</v>
      </c>
      <c r="K14" s="11">
        <f t="shared" si="0"/>
        <v>302057.23693686479</v>
      </c>
      <c r="L14" s="11">
        <f t="shared" si="0"/>
        <v>305041.02072064858</v>
      </c>
      <c r="M14" s="6"/>
      <c r="N14" s="7"/>
      <c r="O14" s="6">
        <v>9</v>
      </c>
      <c r="P14" s="7">
        <f t="shared" si="1"/>
        <v>0.33333333333333331</v>
      </c>
      <c r="Q14" s="6"/>
    </row>
    <row r="15" spans="1:17" x14ac:dyDescent="0.2">
      <c r="B15" s="28">
        <v>10</v>
      </c>
      <c r="C15" s="10">
        <f t="shared" si="0"/>
        <v>274237.54973716207</v>
      </c>
      <c r="D15" s="10">
        <f t="shared" si="0"/>
        <v>278899.71189932426</v>
      </c>
      <c r="E15" s="10">
        <f t="shared" si="0"/>
        <v>283561.87406148639</v>
      </c>
      <c r="F15" s="10">
        <f t="shared" si="0"/>
        <v>290555.11730472971</v>
      </c>
      <c r="G15" s="10">
        <f t="shared" si="0"/>
        <v>295217.27946689184</v>
      </c>
      <c r="H15" s="10">
        <f t="shared" si="0"/>
        <v>299879.44162905402</v>
      </c>
      <c r="I15" s="10">
        <f t="shared" si="0"/>
        <v>304541.60379121616</v>
      </c>
      <c r="J15" s="10">
        <f t="shared" si="0"/>
        <v>309592.27946689184</v>
      </c>
      <c r="K15" s="10">
        <f t="shared" si="0"/>
        <v>314642.95514256752</v>
      </c>
      <c r="L15" s="10">
        <f t="shared" si="0"/>
        <v>317751.06325067568</v>
      </c>
      <c r="M15" s="6"/>
      <c r="N15" s="7"/>
      <c r="O15" s="6">
        <v>10</v>
      </c>
      <c r="P15" s="12">
        <f>1/4</f>
        <v>0.25</v>
      </c>
      <c r="Q15" s="6"/>
    </row>
    <row r="16" spans="1:17" x14ac:dyDescent="0.2">
      <c r="B16" s="28" t="s">
        <v>14</v>
      </c>
      <c r="C16" s="10">
        <f t="shared" ref="C16:L25" si="2">SUM(C$27/37*$O16*(1+$P16))</f>
        <v>301661.30471087829</v>
      </c>
      <c r="D16" s="10">
        <f t="shared" si="2"/>
        <v>306789.68308925669</v>
      </c>
      <c r="E16" s="10">
        <f t="shared" si="2"/>
        <v>311918.06146763504</v>
      </c>
      <c r="F16" s="10">
        <f t="shared" si="2"/>
        <v>319610.62903520267</v>
      </c>
      <c r="G16" s="10">
        <f t="shared" si="2"/>
        <v>324739.00741358101</v>
      </c>
      <c r="H16" s="10">
        <f t="shared" si="2"/>
        <v>329867.38579195936</v>
      </c>
      <c r="I16" s="10">
        <f t="shared" si="2"/>
        <v>334995.76417033782</v>
      </c>
      <c r="J16" s="10">
        <f t="shared" si="2"/>
        <v>340551.50741358107</v>
      </c>
      <c r="K16" s="10">
        <f t="shared" si="2"/>
        <v>346107.25065682427</v>
      </c>
      <c r="L16" s="10">
        <f t="shared" si="2"/>
        <v>349526.1695757432</v>
      </c>
      <c r="M16" s="6"/>
      <c r="N16" s="7"/>
      <c r="O16" s="6">
        <v>11</v>
      </c>
      <c r="P16" s="12">
        <f>1/4</f>
        <v>0.25</v>
      </c>
      <c r="Q16" s="6"/>
    </row>
    <row r="17" spans="2:17" ht="13.5" thickBot="1" x14ac:dyDescent="0.25">
      <c r="B17" s="29">
        <v>12</v>
      </c>
      <c r="C17" s="11">
        <f>SUM(C$27/37*$O17*(1+$P17))</f>
        <v>329085.05968459451</v>
      </c>
      <c r="D17" s="11">
        <f t="shared" si="2"/>
        <v>334679.65427918913</v>
      </c>
      <c r="E17" s="11">
        <f t="shared" si="2"/>
        <v>340274.24887378374</v>
      </c>
      <c r="F17" s="11">
        <f t="shared" si="2"/>
        <v>348666.14076567558</v>
      </c>
      <c r="G17" s="11">
        <f t="shared" si="2"/>
        <v>354260.73536027019</v>
      </c>
      <c r="H17" s="11">
        <f t="shared" si="2"/>
        <v>359855.32995486481</v>
      </c>
      <c r="I17" s="11">
        <f t="shared" si="2"/>
        <v>365449.92454945936</v>
      </c>
      <c r="J17" s="11">
        <f t="shared" si="2"/>
        <v>371510.73536027019</v>
      </c>
      <c r="K17" s="11">
        <f t="shared" si="2"/>
        <v>377571.54617108102</v>
      </c>
      <c r="L17" s="11">
        <f t="shared" si="2"/>
        <v>381301.27590081072</v>
      </c>
      <c r="M17" s="6"/>
      <c r="N17" s="7"/>
      <c r="O17" s="6">
        <v>12</v>
      </c>
      <c r="P17" s="12">
        <f>1/4</f>
        <v>0.25</v>
      </c>
      <c r="Q17" s="6"/>
    </row>
    <row r="18" spans="2:17" x14ac:dyDescent="0.2">
      <c r="B18" s="28">
        <v>13</v>
      </c>
      <c r="C18" s="10">
        <f t="shared" si="2"/>
        <v>342248.46207197831</v>
      </c>
      <c r="D18" s="10">
        <f t="shared" si="2"/>
        <v>348066.84045035666</v>
      </c>
      <c r="E18" s="10">
        <f t="shared" si="2"/>
        <v>353885.218828735</v>
      </c>
      <c r="F18" s="10">
        <f t="shared" si="2"/>
        <v>362612.78639630263</v>
      </c>
      <c r="G18" s="10">
        <f t="shared" si="2"/>
        <v>368431.16477468103</v>
      </c>
      <c r="H18" s="10">
        <f t="shared" si="2"/>
        <v>374249.54315305938</v>
      </c>
      <c r="I18" s="10">
        <f t="shared" si="2"/>
        <v>380067.92153143772</v>
      </c>
      <c r="J18" s="10">
        <f t="shared" si="2"/>
        <v>386371.16477468103</v>
      </c>
      <c r="K18" s="10">
        <f t="shared" si="2"/>
        <v>392674.40801792423</v>
      </c>
      <c r="L18" s="10">
        <f t="shared" si="2"/>
        <v>396553.32693684316</v>
      </c>
      <c r="M18" s="6"/>
      <c r="N18" s="7"/>
      <c r="O18" s="6">
        <v>13</v>
      </c>
      <c r="P18" s="12">
        <f>1/5</f>
        <v>0.2</v>
      </c>
      <c r="Q18" s="6"/>
    </row>
    <row r="19" spans="2:17" x14ac:dyDescent="0.2">
      <c r="B19" s="28" t="s">
        <v>15</v>
      </c>
      <c r="C19" s="10">
        <f t="shared" si="2"/>
        <v>368575.26684674586</v>
      </c>
      <c r="D19" s="10">
        <f t="shared" si="2"/>
        <v>374841.21279269177</v>
      </c>
      <c r="E19" s="10">
        <f t="shared" si="2"/>
        <v>381107.15873863775</v>
      </c>
      <c r="F19" s="10">
        <f t="shared" si="2"/>
        <v>390506.07765755669</v>
      </c>
      <c r="G19" s="10">
        <f t="shared" si="2"/>
        <v>396772.02360350266</v>
      </c>
      <c r="H19" s="10">
        <f t="shared" si="2"/>
        <v>403037.96954944858</v>
      </c>
      <c r="I19" s="10">
        <f t="shared" si="2"/>
        <v>409303.91549539455</v>
      </c>
      <c r="J19" s="10">
        <f t="shared" si="2"/>
        <v>416092.02360350266</v>
      </c>
      <c r="K19" s="10">
        <f t="shared" si="2"/>
        <v>422880.13171161077</v>
      </c>
      <c r="L19" s="10">
        <f t="shared" si="2"/>
        <v>427057.42900890805</v>
      </c>
      <c r="M19" s="6"/>
      <c r="N19" s="7"/>
      <c r="O19" s="6">
        <v>14</v>
      </c>
      <c r="P19" s="12">
        <f>1/5</f>
        <v>0.2</v>
      </c>
      <c r="Q19" s="6"/>
    </row>
    <row r="20" spans="2:17" ht="13.5" thickBot="1" x14ac:dyDescent="0.25">
      <c r="B20" s="29">
        <v>15</v>
      </c>
      <c r="C20" s="11">
        <f t="shared" si="2"/>
        <v>394902.0716215134</v>
      </c>
      <c r="D20" s="11">
        <f t="shared" si="2"/>
        <v>401615.58513502695</v>
      </c>
      <c r="E20" s="11">
        <f t="shared" si="2"/>
        <v>408329.09864854038</v>
      </c>
      <c r="F20" s="11">
        <f t="shared" si="2"/>
        <v>418399.36891881074</v>
      </c>
      <c r="G20" s="11">
        <f t="shared" si="2"/>
        <v>425112.88243232423</v>
      </c>
      <c r="H20" s="11">
        <f t="shared" si="2"/>
        <v>431826.39594583778</v>
      </c>
      <c r="I20" s="11">
        <f t="shared" si="2"/>
        <v>438539.90945935127</v>
      </c>
      <c r="J20" s="11">
        <f t="shared" si="2"/>
        <v>445812.88243232423</v>
      </c>
      <c r="K20" s="11">
        <f t="shared" si="2"/>
        <v>453085.85540529719</v>
      </c>
      <c r="L20" s="11">
        <f t="shared" si="2"/>
        <v>457561.53108097293</v>
      </c>
      <c r="M20" s="6"/>
      <c r="N20" s="7"/>
      <c r="O20" s="6">
        <v>15</v>
      </c>
      <c r="P20" s="12">
        <f>1/5</f>
        <v>0.2</v>
      </c>
      <c r="Q20" s="6"/>
    </row>
    <row r="21" spans="2:17" x14ac:dyDescent="0.2">
      <c r="B21" s="28">
        <v>16</v>
      </c>
      <c r="C21" s="10">
        <f t="shared" si="2"/>
        <v>403677.67321310256</v>
      </c>
      <c r="D21" s="10">
        <f t="shared" si="2"/>
        <v>410540.37591580529</v>
      </c>
      <c r="E21" s="10">
        <f t="shared" si="2"/>
        <v>417403.07861850801</v>
      </c>
      <c r="F21" s="10">
        <f t="shared" si="2"/>
        <v>427697.13267256203</v>
      </c>
      <c r="G21" s="10">
        <f t="shared" si="2"/>
        <v>434559.83537526475</v>
      </c>
      <c r="H21" s="10">
        <f t="shared" si="2"/>
        <v>441422.53807796747</v>
      </c>
      <c r="I21" s="10">
        <f t="shared" si="2"/>
        <v>448285.2407806702</v>
      </c>
      <c r="J21" s="10">
        <f t="shared" si="2"/>
        <v>455719.83537526475</v>
      </c>
      <c r="K21" s="10">
        <f t="shared" si="2"/>
        <v>463154.42996985931</v>
      </c>
      <c r="L21" s="10">
        <f t="shared" si="2"/>
        <v>467729.56510499452</v>
      </c>
      <c r="M21" s="6"/>
      <c r="N21" s="7"/>
      <c r="O21" s="6">
        <v>16</v>
      </c>
      <c r="P21" s="12">
        <f>3/20</f>
        <v>0.15</v>
      </c>
      <c r="Q21" s="6"/>
    </row>
    <row r="22" spans="2:17" x14ac:dyDescent="0.2">
      <c r="B22" s="28">
        <v>17</v>
      </c>
      <c r="C22" s="10">
        <f t="shared" si="2"/>
        <v>428907.52778892149</v>
      </c>
      <c r="D22" s="10">
        <f t="shared" si="2"/>
        <v>436199.14941054309</v>
      </c>
      <c r="E22" s="10">
        <f t="shared" si="2"/>
        <v>443490.77103216475</v>
      </c>
      <c r="F22" s="10">
        <f t="shared" si="2"/>
        <v>454428.20346459717</v>
      </c>
      <c r="G22" s="10">
        <f t="shared" si="2"/>
        <v>461719.82508621883</v>
      </c>
      <c r="H22" s="10">
        <f t="shared" si="2"/>
        <v>469011.44670784043</v>
      </c>
      <c r="I22" s="10">
        <f t="shared" si="2"/>
        <v>476303.06832946202</v>
      </c>
      <c r="J22" s="10">
        <f t="shared" si="2"/>
        <v>484202.32508621883</v>
      </c>
      <c r="K22" s="10">
        <f t="shared" si="2"/>
        <v>492101.58184297552</v>
      </c>
      <c r="L22" s="10">
        <f t="shared" si="2"/>
        <v>496962.66292405664</v>
      </c>
      <c r="M22" s="6"/>
      <c r="N22" s="7"/>
      <c r="O22" s="6">
        <v>17</v>
      </c>
      <c r="P22" s="12">
        <f>3/20</f>
        <v>0.15</v>
      </c>
      <c r="Q22" s="6"/>
    </row>
    <row r="23" spans="2:17" x14ac:dyDescent="0.2">
      <c r="B23" s="28" t="s">
        <v>16</v>
      </c>
      <c r="C23" s="10">
        <f t="shared" si="2"/>
        <v>454137.38236474036</v>
      </c>
      <c r="D23" s="10">
        <f t="shared" si="2"/>
        <v>461857.92290528095</v>
      </c>
      <c r="E23" s="10">
        <f t="shared" si="2"/>
        <v>469578.46344582149</v>
      </c>
      <c r="F23" s="10">
        <f t="shared" si="2"/>
        <v>481159.27425663231</v>
      </c>
      <c r="G23" s="10">
        <f t="shared" si="2"/>
        <v>488879.81479717285</v>
      </c>
      <c r="H23" s="10">
        <f t="shared" si="2"/>
        <v>496600.35533771338</v>
      </c>
      <c r="I23" s="10">
        <f t="shared" si="2"/>
        <v>504320.89587825391</v>
      </c>
      <c r="J23" s="10">
        <f t="shared" si="2"/>
        <v>512684.81479717285</v>
      </c>
      <c r="K23" s="10">
        <f t="shared" si="2"/>
        <v>521048.73371609172</v>
      </c>
      <c r="L23" s="10">
        <f t="shared" si="2"/>
        <v>526195.76074311882</v>
      </c>
      <c r="M23" s="6"/>
      <c r="N23" s="7"/>
      <c r="O23" s="6">
        <v>18</v>
      </c>
      <c r="P23" s="12">
        <f>3/20</f>
        <v>0.15</v>
      </c>
      <c r="Q23" s="6"/>
    </row>
    <row r="24" spans="2:17" x14ac:dyDescent="0.2">
      <c r="B24" s="28">
        <v>19</v>
      </c>
      <c r="C24" s="10">
        <f t="shared" si="2"/>
        <v>479367.23694055929</v>
      </c>
      <c r="D24" s="10">
        <f t="shared" si="2"/>
        <v>487516.69640001876</v>
      </c>
      <c r="E24" s="10">
        <f t="shared" si="2"/>
        <v>495666.15585947823</v>
      </c>
      <c r="F24" s="10">
        <f t="shared" si="2"/>
        <v>507890.3450486674</v>
      </c>
      <c r="G24" s="10">
        <f t="shared" si="2"/>
        <v>516039.80450812692</v>
      </c>
      <c r="H24" s="10">
        <f t="shared" si="2"/>
        <v>524189.26396758639</v>
      </c>
      <c r="I24" s="10">
        <f t="shared" si="2"/>
        <v>532338.72342704586</v>
      </c>
      <c r="J24" s="10">
        <f t="shared" si="2"/>
        <v>541167.30450812692</v>
      </c>
      <c r="K24" s="10">
        <f t="shared" si="2"/>
        <v>549995.88558920799</v>
      </c>
      <c r="L24" s="10">
        <f t="shared" si="2"/>
        <v>555428.85856218101</v>
      </c>
      <c r="M24" s="6"/>
      <c r="N24" s="7"/>
      <c r="O24" s="6">
        <v>19</v>
      </c>
      <c r="P24" s="12">
        <f>3/20</f>
        <v>0.15</v>
      </c>
      <c r="Q24" s="6"/>
    </row>
    <row r="25" spans="2:17" ht="13.5" thickBot="1" x14ac:dyDescent="0.25">
      <c r="B25" s="29">
        <v>20</v>
      </c>
      <c r="C25" s="11">
        <f>SUM(C$27/37*$O25*(1+$P25))</f>
        <v>504597.09151637816</v>
      </c>
      <c r="D25" s="11">
        <f t="shared" si="2"/>
        <v>513175.46989475656</v>
      </c>
      <c r="E25" s="11">
        <f t="shared" si="2"/>
        <v>521753.84827313496</v>
      </c>
      <c r="F25" s="11">
        <f t="shared" si="2"/>
        <v>534621.4158407026</v>
      </c>
      <c r="G25" s="11">
        <f t="shared" si="2"/>
        <v>543199.79421908094</v>
      </c>
      <c r="H25" s="11">
        <f t="shared" si="2"/>
        <v>551778.1725974594</v>
      </c>
      <c r="I25" s="11">
        <f t="shared" si="2"/>
        <v>560356.55097583774</v>
      </c>
      <c r="J25" s="11">
        <f t="shared" si="2"/>
        <v>569649.79421908094</v>
      </c>
      <c r="K25" s="11">
        <f t="shared" si="2"/>
        <v>578943.03746232414</v>
      </c>
      <c r="L25" s="11">
        <f t="shared" si="2"/>
        <v>584661.95638124319</v>
      </c>
      <c r="M25" s="6"/>
      <c r="N25" s="7"/>
      <c r="O25" s="6">
        <v>20</v>
      </c>
      <c r="P25" s="12">
        <f>3/20</f>
        <v>0.15</v>
      </c>
      <c r="Q25" s="6"/>
    </row>
    <row r="26" spans="2:17" x14ac:dyDescent="0.2">
      <c r="B26" s="30" t="s">
        <v>19</v>
      </c>
      <c r="C26" s="13">
        <f>SUM(L26-112000)</f>
        <v>705863.60627999995</v>
      </c>
      <c r="D26" s="13">
        <f>SUM(L26-100000)</f>
        <v>717863.60627999995</v>
      </c>
      <c r="E26" s="13">
        <f>SUM(L26-88000)</f>
        <v>729863.60627999995</v>
      </c>
      <c r="F26" s="13">
        <f>SUM(L26-70000)</f>
        <v>747863.60627999995</v>
      </c>
      <c r="G26" s="13">
        <f>SUM(L26-58000)</f>
        <v>759863.60627999995</v>
      </c>
      <c r="H26" s="13">
        <f>SUM(L26-46000)</f>
        <v>771863.60627999995</v>
      </c>
      <c r="I26" s="13">
        <f>SUM(L26-34000)</f>
        <v>783863.60627999995</v>
      </c>
      <c r="J26" s="13">
        <f>SUM(L26-21000)</f>
        <v>796863.60627999995</v>
      </c>
      <c r="K26" s="13">
        <f>SUM(L26-8000)</f>
        <v>809863.60627999995</v>
      </c>
      <c r="L26" s="13">
        <f>C34</f>
        <v>817863.60627999995</v>
      </c>
      <c r="M26" s="12"/>
      <c r="N26" s="12"/>
      <c r="O26" s="12"/>
      <c r="P26" s="12"/>
      <c r="Q26" s="6"/>
    </row>
    <row r="27" spans="2:17" ht="13.5" thickBot="1" x14ac:dyDescent="0.25">
      <c r="B27" s="31" t="s">
        <v>20</v>
      </c>
      <c r="C27" s="14">
        <f>SUM(C26*(1+$C31))</f>
        <v>811743.14722199982</v>
      </c>
      <c r="D27" s="14">
        <f t="shared" ref="D27:L27" si="3">SUM(D26*(1+$C31))</f>
        <v>825543.14722199982</v>
      </c>
      <c r="E27" s="14">
        <f t="shared" si="3"/>
        <v>839343.14722199982</v>
      </c>
      <c r="F27" s="14">
        <f t="shared" si="3"/>
        <v>860043.14722199982</v>
      </c>
      <c r="G27" s="14">
        <f t="shared" si="3"/>
        <v>873843.14722199982</v>
      </c>
      <c r="H27" s="14">
        <f t="shared" si="3"/>
        <v>887643.14722199982</v>
      </c>
      <c r="I27" s="14">
        <f t="shared" si="3"/>
        <v>901443.14722199982</v>
      </c>
      <c r="J27" s="14">
        <f t="shared" si="3"/>
        <v>916393.14722199982</v>
      </c>
      <c r="K27" s="14">
        <f t="shared" si="3"/>
        <v>931343.14722199982</v>
      </c>
      <c r="L27" s="14">
        <f t="shared" si="3"/>
        <v>940543.14722199982</v>
      </c>
      <c r="M27" s="6"/>
      <c r="N27" s="15"/>
      <c r="O27" s="6"/>
      <c r="P27" s="6"/>
      <c r="Q27" s="6"/>
    </row>
    <row r="28" spans="2:17" x14ac:dyDescent="0.2">
      <c r="B28" s="6"/>
      <c r="C28" s="16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  <c r="O28" s="6"/>
      <c r="P28" s="6"/>
      <c r="Q28" s="6"/>
    </row>
    <row r="29" spans="2:17" x14ac:dyDescent="0.2">
      <c r="B29" s="17"/>
      <c r="C29" s="18">
        <v>738048</v>
      </c>
      <c r="D29" s="19" t="s">
        <v>26</v>
      </c>
      <c r="E29" s="19"/>
      <c r="F29" s="19"/>
      <c r="G29" s="19"/>
      <c r="H29" s="19"/>
      <c r="I29" s="19"/>
      <c r="J29" s="22"/>
      <c r="K29" s="22"/>
      <c r="L29" s="22"/>
      <c r="M29" s="6"/>
      <c r="N29" s="7"/>
      <c r="O29" s="6"/>
      <c r="P29" s="6"/>
      <c r="Q29" s="6"/>
    </row>
    <row r="30" spans="2:17" x14ac:dyDescent="0.2">
      <c r="B30" s="19"/>
      <c r="C30" s="20">
        <v>16532</v>
      </c>
      <c r="D30" s="19" t="s">
        <v>27</v>
      </c>
      <c r="E30" s="19"/>
      <c r="F30" s="19"/>
      <c r="G30" s="19"/>
      <c r="H30" s="19"/>
      <c r="I30" s="19"/>
      <c r="J30" s="22"/>
      <c r="K30" s="22"/>
      <c r="L30" s="22"/>
      <c r="M30" s="6"/>
      <c r="N30" s="7"/>
      <c r="O30" s="6"/>
      <c r="P30" s="6"/>
      <c r="Q30" s="6"/>
    </row>
    <row r="31" spans="2:17" x14ac:dyDescent="0.2">
      <c r="B31" s="19"/>
      <c r="C31" s="24">
        <f>0.15</f>
        <v>0.15</v>
      </c>
      <c r="D31" s="19" t="s">
        <v>23</v>
      </c>
      <c r="E31" s="19"/>
      <c r="F31" s="19"/>
      <c r="G31" s="19"/>
      <c r="H31" s="19"/>
      <c r="I31" s="19"/>
      <c r="J31" s="22"/>
      <c r="K31" s="22"/>
      <c r="L31" s="22"/>
      <c r="M31" s="6"/>
      <c r="N31" s="7"/>
      <c r="O31" s="6"/>
      <c r="P31" s="6"/>
      <c r="Q31" s="6"/>
    </row>
    <row r="32" spans="2:17" x14ac:dyDescent="0.2">
      <c r="B32" s="19"/>
      <c r="C32" s="17">
        <f>SUM(C29:C30)</f>
        <v>754580</v>
      </c>
      <c r="D32" s="19" t="s">
        <v>17</v>
      </c>
      <c r="E32" s="19"/>
      <c r="F32" s="19"/>
      <c r="G32" s="19"/>
      <c r="H32" s="19"/>
      <c r="I32" s="19"/>
      <c r="J32" s="22"/>
      <c r="K32" s="22"/>
      <c r="L32" s="22"/>
      <c r="M32" s="6"/>
      <c r="N32" s="7"/>
      <c r="O32" s="6"/>
      <c r="P32" s="6"/>
      <c r="Q32" s="6"/>
    </row>
    <row r="33" spans="2:17" x14ac:dyDescent="0.2">
      <c r="B33" s="21" t="s">
        <v>18</v>
      </c>
      <c r="C33" s="34">
        <v>1.083866</v>
      </c>
      <c r="D33" s="23" t="s">
        <v>29</v>
      </c>
      <c r="E33" s="19"/>
      <c r="F33" s="19"/>
      <c r="G33" s="19"/>
      <c r="H33" s="19"/>
      <c r="I33" s="19"/>
      <c r="J33" s="22"/>
      <c r="K33" s="22"/>
      <c r="L33" s="22"/>
      <c r="M33" s="6"/>
      <c r="N33" s="7"/>
      <c r="O33" s="6"/>
      <c r="P33" s="6"/>
      <c r="Q33" s="6"/>
    </row>
    <row r="34" spans="2:17" x14ac:dyDescent="0.2">
      <c r="B34" s="19"/>
      <c r="C34" s="20">
        <f>C32*C33</f>
        <v>817863.60627999995</v>
      </c>
      <c r="D34" s="19" t="s">
        <v>25</v>
      </c>
      <c r="E34" s="19"/>
      <c r="F34" s="19"/>
      <c r="G34" s="19"/>
      <c r="H34" s="19"/>
      <c r="I34" s="19"/>
      <c r="J34" s="22"/>
      <c r="K34" s="22"/>
      <c r="L34" s="22"/>
      <c r="M34" s="6"/>
      <c r="N34" s="7"/>
      <c r="O34" s="6"/>
      <c r="P34" s="6"/>
      <c r="Q34" s="6"/>
    </row>
    <row r="36" spans="2:17" x14ac:dyDescent="0.2">
      <c r="C36" s="20" t="s">
        <v>22</v>
      </c>
    </row>
    <row r="37" spans="2:17" x14ac:dyDescent="0.2">
      <c r="C37" s="20" t="s">
        <v>21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bedriftslægeløn 1.4.94</dc:title>
  <dc:creator>Hanne</dc:creator>
  <cp:lastModifiedBy>Helle Lindholm</cp:lastModifiedBy>
  <cp:lastPrinted>2013-09-06T09:31:21Z</cp:lastPrinted>
  <dcterms:created xsi:type="dcterms:W3CDTF">1998-09-17T16:23:09Z</dcterms:created>
  <dcterms:modified xsi:type="dcterms:W3CDTF">2022-10-07T08:50:59Z</dcterms:modified>
</cp:coreProperties>
</file>