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adl-my.sharepoint.com/personal/she_dadl_dk/Documents/she/PLA/Resultatmodel/"/>
    </mc:Choice>
  </mc:AlternateContent>
  <xr:revisionPtr revIDLastSave="6" documentId="8_{AF0E245C-1247-46E6-8F77-89339089ED65}" xr6:coauthVersionLast="47" xr6:coauthVersionMax="47" xr10:uidLastSave="{751204F9-9436-4864-98FD-AD6388BFD647}"/>
  <bookViews>
    <workbookView xWindow="-105" yWindow="0" windowWidth="26010" windowHeight="20985" tabRatio="775" activeTab="1" xr2:uid="{00000000-000D-0000-FFFF-FFFF00000000}"/>
  </bookViews>
  <sheets>
    <sheet name="1. Quick guide Omsætning" sheetId="2" r:id="rId1"/>
    <sheet name="2. Indtastningsark" sheetId="1" r:id="rId2"/>
    <sheet name="3. Rapportering omsætning" sheetId="5" r:id="rId3"/>
    <sheet name="4. Quick guide Resultat" sheetId="9" r:id="rId4"/>
    <sheet name="5. Resultat" sheetId="7" r:id="rId5"/>
    <sheet name="Regulering" sheetId="10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0" l="1"/>
  <c r="H26" i="1" s="1"/>
  <c r="H15" i="1"/>
  <c r="H14" i="1"/>
  <c r="H13" i="1"/>
  <c r="H12" i="1"/>
  <c r="H16" i="1" l="1"/>
  <c r="H17" i="1"/>
  <c r="F21" i="5"/>
  <c r="A16" i="7"/>
  <c r="G18" i="1"/>
  <c r="E16" i="7" s="1"/>
  <c r="F81" i="7" l="1"/>
  <c r="F84" i="7" s="1"/>
  <c r="E22" i="7" l="1"/>
  <c r="A15" i="7"/>
  <c r="A14" i="7"/>
  <c r="A13" i="7"/>
  <c r="A12" i="7"/>
  <c r="A11" i="7"/>
  <c r="G17" i="1" l="1"/>
  <c r="E15" i="7" s="1"/>
  <c r="G16" i="1"/>
  <c r="E14" i="7" s="1"/>
  <c r="G15" i="1"/>
  <c r="G14" i="1"/>
  <c r="E12" i="7" s="1"/>
  <c r="G13" i="1"/>
  <c r="E11" i="7" s="1"/>
  <c r="G12" i="1"/>
  <c r="E13" i="7" l="1"/>
  <c r="E17" i="7" s="1"/>
  <c r="F24" i="7" l="1"/>
  <c r="D28" i="5"/>
  <c r="D29" i="5" l="1"/>
  <c r="F29" i="5"/>
  <c r="F28" i="5"/>
  <c r="F26" i="5"/>
  <c r="F25" i="5"/>
  <c r="F24" i="5"/>
  <c r="F23" i="5"/>
  <c r="F22" i="5"/>
  <c r="E26" i="5"/>
  <c r="E25" i="5"/>
  <c r="E24" i="5"/>
  <c r="E23" i="5"/>
  <c r="E22" i="5"/>
  <c r="E21" i="5"/>
  <c r="F36" i="5"/>
  <c r="I27" i="2"/>
  <c r="F45" i="5" l="1"/>
  <c r="F27" i="5"/>
  <c r="F31" i="5" s="1"/>
  <c r="F5" i="7" l="1"/>
  <c r="F35" i="5"/>
  <c r="F7" i="7" l="1"/>
  <c r="F30" i="7" s="1"/>
  <c r="F32" i="7" l="1"/>
  <c r="F45" i="7" s="1"/>
  <c r="F34" i="7" l="1"/>
  <c r="F53" i="7" s="1"/>
</calcChain>
</file>

<file path=xl/sharedStrings.xml><?xml version="1.0" encoding="utf-8"?>
<sst xmlns="http://schemas.openxmlformats.org/spreadsheetml/2006/main" count="176" uniqueCount="156">
  <si>
    <t>Antal</t>
  </si>
  <si>
    <t>Læger i praksis</t>
  </si>
  <si>
    <t>Uddannelseslæger</t>
  </si>
  <si>
    <t>Forventet</t>
  </si>
  <si>
    <t>omsætning</t>
  </si>
  <si>
    <t>Forudsætninger</t>
  </si>
  <si>
    <t>Beregninger</t>
  </si>
  <si>
    <t>Behandleromsætning</t>
  </si>
  <si>
    <t>Antal patienter</t>
  </si>
  <si>
    <t>Basishonorar pr. patient</t>
  </si>
  <si>
    <t>Attester pr. patient</t>
  </si>
  <si>
    <t>Omsætning i alt</t>
  </si>
  <si>
    <t>Formål</t>
  </si>
  <si>
    <t>Indtastningsark</t>
  </si>
  <si>
    <t>pr. person</t>
  </si>
  <si>
    <t>Læger (ejere)</t>
  </si>
  <si>
    <t>Læger (ansatte/vikarer)</t>
  </si>
  <si>
    <t>v. fuldtidsstilling</t>
  </si>
  <si>
    <t>timer pr. uge</t>
  </si>
  <si>
    <t>Eksempel:</t>
  </si>
  <si>
    <t>En klinik har 2 sygeplejersker ansat.</t>
  </si>
  <si>
    <t>Gennemsnitlige</t>
  </si>
  <si>
    <t>I indtastningsarket indtastes således ud for sygeplejersker:</t>
  </si>
  <si>
    <t>Antal:</t>
  </si>
  <si>
    <t>Under "Antal" indtastes antal behandlere i klinikken fordelt på personalegrupper.</t>
  </si>
  <si>
    <t>Sygeplejerske 2 arbejder 28 timer pr. uge og har ingen timer i receptionen.</t>
  </si>
  <si>
    <t>25 timer - 5 timer + 28 timer : 2 personer =</t>
  </si>
  <si>
    <t>Quick guide: Model til beregning af omsætning i almen praksis</t>
  </si>
  <si>
    <t>Indtastningsark : Model til beregning af omsætning i almen praksis</t>
  </si>
  <si>
    <t>Det er vigtigt at drøfte optimering af praksisdrift og processer i klinikken.</t>
  </si>
  <si>
    <t xml:space="preserve">Timer til </t>
  </si>
  <si>
    <t xml:space="preserve">rådighed </t>
  </si>
  <si>
    <t>pr. uge</t>
  </si>
  <si>
    <t>kr.</t>
  </si>
  <si>
    <t>Rapportering : Model til beregning af omsætning i almen praksis</t>
  </si>
  <si>
    <t>ændringer i basishonorar og benchmark omsætningstallene.</t>
  </si>
  <si>
    <t>Hvor det i dag er en fornuftig personalegearing at have 0,75 hjælpepersonale, for</t>
  </si>
  <si>
    <t>Personalegearing</t>
  </si>
  <si>
    <t xml:space="preserve">Personalegearing er udtryk for antallet af hjælpepersonale timer i forhold til </t>
  </si>
  <si>
    <t xml:space="preserve">For hver fuldtidslæge bør der minimum være 0,75 hjælpepersonale, for at </t>
  </si>
  <si>
    <t>klinikken kan opretholde et tilstrækkeligt serviceniveau.</t>
  </si>
  <si>
    <t>Klinikkens navn:</t>
  </si>
  <si>
    <t xml:space="preserve">Har klinikken en omsætning pr. patient på mindre end 1.300 kr. eller </t>
  </si>
  <si>
    <t>Fokus på optimering af processer og uddelegering af opgaver er ikke primært et spørgsmål</t>
  </si>
  <si>
    <t>om maksimering af indtjening, men er en forudsætning for at kunne løse alle de opgaver</t>
  </si>
  <si>
    <t>som forventes af de alment praktiserende læger.</t>
  </si>
  <si>
    <t>Forventningerne til fremtiden er ikke, at der bliver færre opgaver og det er derfor</t>
  </si>
  <si>
    <t>relevant løbende at følge op på, hvilke opgaver der kan uddelegeres til personalet.</t>
  </si>
  <si>
    <t>Klinikkens omsætning pr. patient</t>
  </si>
  <si>
    <t>mere end 1.700 kr., bør der søges at finde en forklaring herpå.</t>
  </si>
  <si>
    <t xml:space="preserve">Modellen er tænkt som en guideline til beregning af forventet årligt honorar for en alment </t>
  </si>
  <si>
    <t xml:space="preserve">praktiserende lægeklinik. Data der ligger til grund for honorarindtægter pr. personalegruppe, er </t>
  </si>
  <si>
    <t>baseret på benchmark for alment praktiserende læger.</t>
  </si>
  <si>
    <t xml:space="preserve">Med udgangspunkt i klinikkens egne indtastninger af antal behandlere, arbejdstimer </t>
  </si>
  <si>
    <t xml:space="preserve">pr. behandler og antal patienter, estimeres samlet forventet honorar for klinikken samt </t>
  </si>
  <si>
    <t>honorar pr. behandlergruppe.</t>
  </si>
  <si>
    <t>hver personalegruppe og herefter dele timerne med antal personer.</t>
  </si>
  <si>
    <t>Gennemsnitlige timer pr. uge pr. person udregnes ved at lægge alle timer pr. uge sammen for</t>
  </si>
  <si>
    <t>Rapportering</t>
  </si>
  <si>
    <t xml:space="preserve">lægetimer. Uddannelseslæger medregnes ikke ved beregning af </t>
  </si>
  <si>
    <t xml:space="preserve">personalegearing, da de som udgangspunkt ikke genererer arbejde </t>
  </si>
  <si>
    <t>til hjælpepersonalet.</t>
  </si>
  <si>
    <t xml:space="preserve">Med udgangspunkt i de indtastede oplysninger, er klinikkens </t>
  </si>
  <si>
    <t>forventede omsætning:</t>
  </si>
  <si>
    <t>hver fuldtids læge, vil den nødvendige personalegearing forventningsvist</t>
  </si>
  <si>
    <t>Personaleomkostninger i øvrigt</t>
  </si>
  <si>
    <t>Vareforbrug</t>
  </si>
  <si>
    <t>Rapportering : Model til beregning af resultat for almen praksis</t>
  </si>
  <si>
    <t>Omsætning</t>
  </si>
  <si>
    <t>Personaleomkostninger i alt</t>
  </si>
  <si>
    <t>Personaleomkostninger:</t>
  </si>
  <si>
    <t>Administrationsomkostninger i alt</t>
  </si>
  <si>
    <t>Lokaleomkostninger i alt</t>
  </si>
  <si>
    <t>DRIFTSOMKOSTNINGER I ALT</t>
  </si>
  <si>
    <t>RESULTAT FØR AFSKRIVNINGER OG RENTER</t>
  </si>
  <si>
    <t>Indtast klinikkens faktiske lokaleomkostninger 
(indtastes med positivt fortegn)</t>
  </si>
  <si>
    <t>Indtast klinikkens faktiske administrationsomkostninger 
(indtastes med positivt fortegn)</t>
  </si>
  <si>
    <t>(patienttid)</t>
  </si>
  <si>
    <t>(anden tid)</t>
  </si>
  <si>
    <t>(i alt)</t>
  </si>
  <si>
    <t>Quick guide:  Model til beregning af resultat for almen praksis</t>
  </si>
  <si>
    <t>Modellen er tænkt som en guideline til beregning af forventet resultat før renter og afskrivninger</t>
  </si>
  <si>
    <t xml:space="preserve">for hele klinikken. </t>
  </si>
  <si>
    <t>Timer pr uge skal opdeles i hht. arbejdstimer anvendt på behandlinger og timer anvendt på</t>
  </si>
  <si>
    <t>øvrigt arbejde, herunder administrative opgaver. Der er derfor 2 kolonner til indtastning af</t>
  </si>
  <si>
    <t>arbejdstid.</t>
  </si>
  <si>
    <t>Sygeplejerske 1, arbejder 25 timer pr. uge, hvoraf de 5 timer anvendes som receptionist.</t>
  </si>
  <si>
    <t>Gennemsnitlige timer pr. uge (patienttid) =</t>
  </si>
  <si>
    <t>Gennemsnitlige timer pr. uge (anden tid) =</t>
  </si>
  <si>
    <t>5 timer : 2 personer =</t>
  </si>
  <si>
    <t>Timer (patienttid):</t>
  </si>
  <si>
    <t>Timer (anden tid):</t>
  </si>
  <si>
    <t>Beregningen tager udgangspunkt i de indtastede data om personalesammensætningen og</t>
  </si>
  <si>
    <t>den estimerede honorarindtægt.</t>
  </si>
  <si>
    <t>Under faneblad 3 "Rapportering omsætning" kan ses de forventede omsætningstal for klinikken.</t>
  </si>
  <si>
    <t>i % af omsætning</t>
  </si>
  <si>
    <t>kr. pr. person</t>
  </si>
  <si>
    <t>BUDGETTERET RESULTAT</t>
  </si>
  <si>
    <t>Lønsumsafgift i alt</t>
  </si>
  <si>
    <t>Der må kun indtastes i "Indtastningsarket" og kun i de grønne felter.</t>
  </si>
  <si>
    <t xml:space="preserve">Der skal som udgangspunkt ikke tastes i de grå felter, men det er muligt, hvis der sker </t>
  </si>
  <si>
    <t>Der skal som udgangspunkt kun indtastes i de grønne felter i faneblad 5 "Resultat".</t>
  </si>
  <si>
    <t>Resultat før afskrivninger og renter pr. ejerlæge</t>
  </si>
  <si>
    <t>tillægges renteomkostninger fra lån i ejendommen til lokaleomkostninger.</t>
  </si>
  <si>
    <t>Variation kan forekommer, primært afhængig af huslejen.</t>
  </si>
  <si>
    <t xml:space="preserve">Er de faktisk personaleomkostninger væsentligt lavere end budgetteret ovenfor, </t>
  </si>
  <si>
    <t>samtidig med at den realiserede omsætning er som budgetteret eller større, anbefaler vi at det overvejes</t>
  </si>
  <si>
    <t>om klinikken har tilstrækkeligt med hjælpepersonale og om ejerlægerne laver for meget.</t>
  </si>
  <si>
    <t xml:space="preserve">Ved en anden personalegearing og flere patienter end normtallet bør det øvre mål for resultat </t>
  </si>
  <si>
    <t xml:space="preserve">Indtjening pr. personalegruppe </t>
  </si>
  <si>
    <t xml:space="preserve">at omkostning til løn mv. udgør 575 t.kr. (inkl. personaleomkostninger i øvrigt). </t>
  </si>
  <si>
    <t>Dvs. en klinik skal tjene ca. 425 t.kr. i gennemsnit om året på en konsultationssygeplejerske.</t>
  </si>
  <si>
    <t>Sammenholder man omsætning for medarbejder med beregning af omkostninger til medarbejder,</t>
  </si>
  <si>
    <t>fremgår det at en fuldtids sygeplejerske forventes at generere en omsætning på 1.000 t.kr. og</t>
  </si>
  <si>
    <t>Sygeplejersker</t>
  </si>
  <si>
    <t xml:space="preserve">Når man vurderer indtjening for en ansat læge, er det vigtigt at det ses i den fulde sammenhæng. </t>
  </si>
  <si>
    <t xml:space="preserve">Krav i forhold til en ansat læge er at denne skal kunne indtjene sin egen løn 1:1. </t>
  </si>
  <si>
    <t>Herudover skal man huske, at lægen holder en sygeplejeske i gang og gør det muligt at servicere</t>
  </si>
  <si>
    <t>yderligere 1600-1700 patienter. Regnestykket ser derfor således ud:</t>
  </si>
  <si>
    <t>t.kr.</t>
  </si>
  <si>
    <t>Omsætning, ansat læge</t>
  </si>
  <si>
    <t>Omsætning, 0,75 sygeplejerske</t>
  </si>
  <si>
    <t>Basishonorar, 1.700 patienter</t>
  </si>
  <si>
    <t>Honorarindtægt</t>
  </si>
  <si>
    <t>-  Løn til ansat læge</t>
  </si>
  <si>
    <t>-  Løn til sygeplejerske 28 timer</t>
  </si>
  <si>
    <t>Resultat genereret af team</t>
  </si>
  <si>
    <t>stige, i takt med stigningen i antallet af opgaver.</t>
  </si>
  <si>
    <t>Modellen tager ikke højde for konsulenthonorar, honorar som fast plejehjemslæge o.l.</t>
  </si>
  <si>
    <t>Sådanne honorarindtægter vil derfor komme ud over den budgetterede omsætning.</t>
  </si>
  <si>
    <t>Resultat før afskrivninger og renter pr. ejerlæge bør forventningsvist udgøre ca. 1.500 t.kr.</t>
  </si>
  <si>
    <t>før afskrivninger og renter pr. ejerlæge udgøre ca. 1.850 t.kr.</t>
  </si>
  <si>
    <t>Antal kapaciteter</t>
  </si>
  <si>
    <t>Driftsomkostninger i alt pr. kapacitet</t>
  </si>
  <si>
    <t>Driftsomkostninger i alt pr. kapacitet bør i gennemsnit udgøre 1.000 t.kr. til 1.200 t.kr.</t>
  </si>
  <si>
    <t>Ejer klinikken selv praksislokalerne, bør driftsomkostninger pr. kapacitet ikke overstige 1.000 t.kr.</t>
  </si>
  <si>
    <t>Indtast klinikkens faktiske lønrefusioner, såfremt aktuelt 
(indtastes med positivt fortegn)</t>
  </si>
  <si>
    <t>Beregnet lønudgift for klinikken</t>
  </si>
  <si>
    <t>**</t>
  </si>
  <si>
    <t>**) Hvis klinikken selv ejer kliniklokaler, så huslejeudgift ikke er en del af lokaleomkostningerne,</t>
  </si>
  <si>
    <t>Fuldtidsløn omfatter løn, pension, ferietillæg, ATP og andre sociale omkostninger.</t>
  </si>
  <si>
    <t xml:space="preserve">Der kan tastes i de grå felter, hvis foruddefinerede oplysninger afviger væsentligt fra </t>
  </si>
  <si>
    <t>klinikkens faktiske forhold.</t>
  </si>
  <si>
    <t>Lønsumsafgift indgår ikke i Fuldtidsløn pr. medarbejder, da denne udregnes og fremgår særskilt.</t>
  </si>
  <si>
    <t xml:space="preserve">Den anførte fuldtidsløn pr. medarbejder er udtryk for en gennemsnitsløn og kan tilrettes, </t>
  </si>
  <si>
    <t>hvis den afviger væsentligt fra klinikkens faktiske lønforhold.</t>
  </si>
  <si>
    <t>Lønrefusion (eks. syge- og barselsdagepenge, refusion vedr. flexjob m.fl.)</t>
  </si>
  <si>
    <t>Anden klinikpersonale (SOSU m.fl.)</t>
  </si>
  <si>
    <t>Bioanalytikerer</t>
  </si>
  <si>
    <t xml:space="preserve">*) Den anførte fuldtidsløn pr. medarbejder er udtryk for en gennemsnitsløn og kan tilrettes, </t>
  </si>
  <si>
    <t>Fuldtidsløn i kr.* (inkl. pension, feriepenge mv.)</t>
  </si>
  <si>
    <t>Administrativt personale (lægesekretær, praksismanager)</t>
  </si>
  <si>
    <t>IA</t>
  </si>
  <si>
    <t xml:space="preserve">Fuldtidsløn i kr. pr. medarbejdergruppe er forud defineret i faneblad 5 "Resultat". </t>
  </si>
  <si>
    <t>Regulering</t>
  </si>
  <si>
    <t>Regulering: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</si>
</sst>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_ ;_ * \(#,##0.00\)_ ;_ * &quot;-&quot;??_)_ ;_ @_ "/>
    <numFmt numFmtId="165" formatCode="_ * #,##0_)_ ;_ * \(#,##0\)_ ;_ * &quot;-&quot;??_)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0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3" fillId="0" borderId="0" xfId="2"/>
    <xf numFmtId="0" fontId="5" fillId="0" borderId="0" xfId="0" applyFont="1"/>
    <xf numFmtId="0" fontId="3" fillId="0" borderId="13" xfId="2" applyBorder="1"/>
    <xf numFmtId="0" fontId="3" fillId="0" borderId="14" xfId="2" applyBorder="1"/>
    <xf numFmtId="0" fontId="6" fillId="0" borderId="13" xfId="2" applyFont="1" applyBorder="1"/>
    <xf numFmtId="0" fontId="7" fillId="0" borderId="13" xfId="2" applyFont="1" applyBorder="1"/>
    <xf numFmtId="0" fontId="3" fillId="0" borderId="0" xfId="2" quotePrefix="1"/>
    <xf numFmtId="2" fontId="3" fillId="0" borderId="0" xfId="2" applyNumberFormat="1"/>
    <xf numFmtId="0" fontId="3" fillId="0" borderId="15" xfId="2" applyBorder="1"/>
    <xf numFmtId="0" fontId="3" fillId="0" borderId="1" xfId="2" applyBorder="1"/>
    <xf numFmtId="0" fontId="3" fillId="0" borderId="16" xfId="2" applyBorder="1"/>
    <xf numFmtId="0" fontId="0" fillId="0" borderId="13" xfId="0" applyBorder="1"/>
    <xf numFmtId="165" fontId="0" fillId="0" borderId="0" xfId="1" applyNumberFormat="1" applyFont="1" applyBorder="1"/>
    <xf numFmtId="0" fontId="0" fillId="0" borderId="14" xfId="0" applyBorder="1"/>
    <xf numFmtId="0" fontId="2" fillId="0" borderId="0" xfId="0" applyFont="1"/>
    <xf numFmtId="0" fontId="0" fillId="0" borderId="15" xfId="0" applyBorder="1"/>
    <xf numFmtId="0" fontId="0" fillId="0" borderId="16" xfId="0" applyBorder="1"/>
    <xf numFmtId="0" fontId="10" fillId="0" borderId="0" xfId="0" applyFont="1"/>
    <xf numFmtId="0" fontId="3" fillId="4" borderId="5" xfId="2" applyFill="1" applyBorder="1"/>
    <xf numFmtId="0" fontId="0" fillId="4" borderId="6" xfId="0" applyFill="1" applyBorder="1"/>
    <xf numFmtId="165" fontId="0" fillId="4" borderId="6" xfId="1" applyNumberFormat="1" applyFont="1" applyFill="1" applyBorder="1"/>
    <xf numFmtId="0" fontId="0" fillId="4" borderId="7" xfId="0" applyFill="1" applyBorder="1"/>
    <xf numFmtId="0" fontId="3" fillId="4" borderId="8" xfId="2" applyFill="1" applyBorder="1"/>
    <xf numFmtId="0" fontId="0" fillId="4" borderId="0" xfId="0" applyFill="1"/>
    <xf numFmtId="165" fontId="0" fillId="4" borderId="0" xfId="1" applyNumberFormat="1" applyFont="1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11" xfId="0" applyFill="1" applyBorder="1"/>
    <xf numFmtId="165" fontId="0" fillId="4" borderId="11" xfId="1" applyNumberFormat="1" applyFont="1" applyFill="1" applyBorder="1"/>
    <xf numFmtId="0" fontId="0" fillId="4" borderId="12" xfId="0" applyFill="1" applyBorder="1"/>
    <xf numFmtId="0" fontId="0" fillId="4" borderId="5" xfId="0" applyFill="1" applyBorder="1"/>
    <xf numFmtId="0" fontId="0" fillId="4" borderId="0" xfId="0" applyFill="1" applyAlignment="1">
      <alignment horizontal="center" vertical="center"/>
    </xf>
    <xf numFmtId="165" fontId="0" fillId="4" borderId="0" xfId="1" applyNumberFormat="1" applyFont="1" applyFill="1" applyBorder="1" applyAlignment="1">
      <alignment horizontal="center" vertical="center"/>
    </xf>
    <xf numFmtId="165" fontId="0" fillId="4" borderId="0" xfId="1" applyNumberFormat="1" applyFont="1" applyFill="1" applyBorder="1" applyAlignment="1">
      <alignment horizontal="center"/>
    </xf>
    <xf numFmtId="0" fontId="2" fillId="4" borderId="0" xfId="0" applyFont="1" applyFill="1"/>
    <xf numFmtId="165" fontId="0" fillId="4" borderId="1" xfId="1" applyNumberFormat="1" applyFont="1" applyFill="1" applyBorder="1"/>
    <xf numFmtId="165" fontId="0" fillId="4" borderId="0" xfId="0" applyNumberFormat="1" applyFill="1"/>
    <xf numFmtId="165" fontId="0" fillId="4" borderId="6" xfId="0" applyNumberFormat="1" applyFill="1" applyBorder="1"/>
    <xf numFmtId="0" fontId="8" fillId="4" borderId="8" xfId="0" applyFont="1" applyFill="1" applyBorder="1"/>
    <xf numFmtId="2" fontId="0" fillId="4" borderId="6" xfId="0" applyNumberFormat="1" applyFill="1" applyBorder="1"/>
    <xf numFmtId="165" fontId="0" fillId="4" borderId="8" xfId="1" applyNumberFormat="1" applyFont="1" applyFill="1" applyBorder="1"/>
    <xf numFmtId="165" fontId="0" fillId="4" borderId="1" xfId="1" applyNumberFormat="1" applyFont="1" applyFill="1" applyBorder="1" applyAlignment="1">
      <alignment horizontal="center" vertical="center"/>
    </xf>
    <xf numFmtId="0" fontId="2" fillId="4" borderId="5" xfId="0" applyFont="1" applyFill="1" applyBorder="1"/>
    <xf numFmtId="165" fontId="2" fillId="4" borderId="0" xfId="1" applyNumberFormat="1" applyFont="1" applyFill="1" applyBorder="1" applyAlignment="1">
      <alignment horizontal="center"/>
    </xf>
    <xf numFmtId="165" fontId="1" fillId="4" borderId="0" xfId="1" applyNumberFormat="1" applyFont="1" applyFill="1" applyBorder="1"/>
    <xf numFmtId="165" fontId="1" fillId="4" borderId="0" xfId="1" applyNumberFormat="1" applyFont="1" applyFill="1" applyBorder="1" applyAlignment="1">
      <alignment horizontal="center"/>
    </xf>
    <xf numFmtId="0" fontId="9" fillId="4" borderId="8" xfId="0" applyFont="1" applyFill="1" applyBorder="1"/>
    <xf numFmtId="165" fontId="2" fillId="4" borderId="0" xfId="1" applyNumberFormat="1" applyFont="1" applyFill="1" applyBorder="1"/>
    <xf numFmtId="165" fontId="2" fillId="4" borderId="1" xfId="1" applyNumberFormat="1" applyFont="1" applyFill="1" applyBorder="1"/>
    <xf numFmtId="0" fontId="2" fillId="4" borderId="8" xfId="0" applyFont="1" applyFill="1" applyBorder="1"/>
    <xf numFmtId="0" fontId="9" fillId="4" borderId="5" xfId="0" applyFont="1" applyFill="1" applyBorder="1"/>
    <xf numFmtId="0" fontId="11" fillId="4" borderId="8" xfId="0" applyFont="1" applyFill="1" applyBorder="1"/>
    <xf numFmtId="165" fontId="2" fillId="4" borderId="0" xfId="1" applyNumberFormat="1" applyFont="1" applyFill="1" applyBorder="1" applyAlignment="1">
      <alignment horizontal="right"/>
    </xf>
    <xf numFmtId="0" fontId="8" fillId="4" borderId="8" xfId="0" quotePrefix="1" applyFont="1" applyFill="1" applyBorder="1"/>
    <xf numFmtId="0" fontId="11" fillId="4" borderId="8" xfId="0" quotePrefix="1" applyFont="1" applyFill="1" applyBorder="1"/>
    <xf numFmtId="0" fontId="0" fillId="4" borderId="0" xfId="0" applyFill="1" applyAlignment="1">
      <alignment wrapText="1"/>
    </xf>
    <xf numFmtId="10" fontId="0" fillId="2" borderId="0" xfId="3" applyNumberFormat="1" applyFont="1" applyFill="1" applyBorder="1" applyAlignment="1" applyProtection="1">
      <alignment horizontal="center" vertical="center"/>
      <protection locked="0"/>
    </xf>
    <xf numFmtId="3" fontId="0" fillId="2" borderId="0" xfId="0" applyNumberFormat="1" applyFill="1" applyAlignment="1" applyProtection="1">
      <alignment horizontal="center" vertical="center"/>
      <protection locked="0"/>
    </xf>
    <xf numFmtId="165" fontId="0" fillId="3" borderId="1" xfId="1" applyNumberFormat="1" applyFont="1" applyFill="1" applyBorder="1" applyAlignment="1" applyProtection="1">
      <alignment horizontal="center" vertical="center"/>
      <protection locked="0"/>
    </xf>
    <xf numFmtId="165" fontId="0" fillId="3" borderId="0" xfId="1" applyNumberFormat="1" applyFon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165" fontId="0" fillId="3" borderId="0" xfId="1" applyNumberFormat="1" applyFont="1" applyFill="1" applyBorder="1" applyProtection="1">
      <protection locked="0"/>
    </xf>
    <xf numFmtId="165" fontId="0" fillId="2" borderId="0" xfId="1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165" fontId="0" fillId="4" borderId="0" xfId="1" applyNumberFormat="1" applyFont="1" applyFill="1" applyBorder="1" applyAlignment="1">
      <alignment horizontal="center" vertical="center" wrapText="1"/>
    </xf>
    <xf numFmtId="0" fontId="12" fillId="0" borderId="0" xfId="2" applyFont="1"/>
    <xf numFmtId="165" fontId="0" fillId="4" borderId="3" xfId="1" applyNumberFormat="1" applyFont="1" applyFill="1" applyBorder="1" applyAlignment="1">
      <alignment horizontal="center" vertical="center"/>
    </xf>
    <xf numFmtId="165" fontId="0" fillId="2" borderId="0" xfId="1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top" wrapText="1"/>
    </xf>
    <xf numFmtId="0" fontId="13" fillId="0" borderId="13" xfId="2" applyFont="1" applyBorder="1"/>
    <xf numFmtId="17" fontId="0" fillId="0" borderId="0" xfId="0" applyNumberFormat="1"/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3" borderId="0" xfId="0" applyFill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3" fontId="0" fillId="4" borderId="0" xfId="0" applyNumberFormat="1" applyFill="1" applyAlignment="1">
      <alignment horizontal="left" vertical="center" wrapText="1"/>
    </xf>
    <xf numFmtId="0" fontId="0" fillId="4" borderId="0" xfId="0" applyFill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</cellXfs>
  <cellStyles count="4">
    <cellStyle name="Komma" xfId="1" builtinId="3"/>
    <cellStyle name="Normal" xfId="0" builtinId="0"/>
    <cellStyle name="Normal 2" xfId="2" xr:uid="{00000000-0005-0000-0000-000002000000}"/>
    <cellStyle name="Pro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zoomScaleNormal="100" workbookViewId="0">
      <selection activeCell="A42" sqref="A42"/>
    </sheetView>
  </sheetViews>
  <sheetFormatPr defaultColWidth="8.85546875" defaultRowHeight="12.75" x14ac:dyDescent="0.2"/>
  <cols>
    <col min="1" max="5" width="8.85546875" style="4"/>
    <col min="6" max="6" width="10.28515625" style="4" customWidth="1"/>
    <col min="7" max="8" width="8.85546875" style="4"/>
    <col min="9" max="9" width="10.7109375" style="4" customWidth="1"/>
    <col min="10" max="16384" width="8.85546875" style="4"/>
  </cols>
  <sheetData>
    <row r="1" spans="1:9" s="5" customFormat="1" ht="17.25" x14ac:dyDescent="0.3">
      <c r="A1" s="76" t="s">
        <v>27</v>
      </c>
      <c r="B1" s="77"/>
      <c r="C1" s="77"/>
      <c r="D1" s="77"/>
      <c r="E1" s="77"/>
      <c r="F1" s="77"/>
      <c r="G1" s="77"/>
      <c r="H1" s="77"/>
      <c r="I1" s="78"/>
    </row>
    <row r="2" spans="1:9" x14ac:dyDescent="0.2">
      <c r="A2" s="6"/>
      <c r="I2" s="7"/>
    </row>
    <row r="3" spans="1:9" ht="16.5" x14ac:dyDescent="0.3">
      <c r="A3" s="8" t="s">
        <v>12</v>
      </c>
      <c r="I3" s="7"/>
    </row>
    <row r="4" spans="1:9" x14ac:dyDescent="0.2">
      <c r="A4" s="6" t="s">
        <v>50</v>
      </c>
      <c r="I4" s="7"/>
    </row>
    <row r="5" spans="1:9" x14ac:dyDescent="0.2">
      <c r="A5" s="6" t="s">
        <v>51</v>
      </c>
      <c r="I5" s="7"/>
    </row>
    <row r="6" spans="1:9" x14ac:dyDescent="0.2">
      <c r="A6" s="6" t="s">
        <v>52</v>
      </c>
      <c r="I6" s="7"/>
    </row>
    <row r="7" spans="1:9" x14ac:dyDescent="0.2">
      <c r="A7" s="6"/>
      <c r="I7" s="7"/>
    </row>
    <row r="8" spans="1:9" x14ac:dyDescent="0.2">
      <c r="A8" s="6" t="s">
        <v>53</v>
      </c>
      <c r="I8" s="7"/>
    </row>
    <row r="9" spans="1:9" x14ac:dyDescent="0.2">
      <c r="A9" s="6" t="s">
        <v>54</v>
      </c>
      <c r="I9" s="7"/>
    </row>
    <row r="10" spans="1:9" x14ac:dyDescent="0.2">
      <c r="A10" s="6" t="s">
        <v>55</v>
      </c>
      <c r="I10" s="7"/>
    </row>
    <row r="11" spans="1:9" x14ac:dyDescent="0.2">
      <c r="A11" s="6"/>
      <c r="I11" s="7"/>
    </row>
    <row r="12" spans="1:9" ht="16.5" x14ac:dyDescent="0.3">
      <c r="A12" s="8" t="s">
        <v>13</v>
      </c>
      <c r="I12" s="7"/>
    </row>
    <row r="13" spans="1:9" x14ac:dyDescent="0.2">
      <c r="A13" s="6" t="s">
        <v>99</v>
      </c>
      <c r="I13" s="7"/>
    </row>
    <row r="14" spans="1:9" x14ac:dyDescent="0.2">
      <c r="A14" s="6"/>
      <c r="I14" s="7"/>
    </row>
    <row r="15" spans="1:9" x14ac:dyDescent="0.2">
      <c r="A15" s="6" t="s">
        <v>24</v>
      </c>
      <c r="I15" s="7"/>
    </row>
    <row r="16" spans="1:9" x14ac:dyDescent="0.2">
      <c r="A16" s="6"/>
      <c r="I16" s="7"/>
    </row>
    <row r="17" spans="1:9" ht="14.45" customHeight="1" x14ac:dyDescent="0.2">
      <c r="A17" s="6" t="s">
        <v>57</v>
      </c>
      <c r="I17" s="7"/>
    </row>
    <row r="18" spans="1:9" ht="14.45" customHeight="1" x14ac:dyDescent="0.2">
      <c r="A18" s="6" t="s">
        <v>56</v>
      </c>
      <c r="I18" s="7"/>
    </row>
    <row r="19" spans="1:9" ht="14.45" customHeight="1" x14ac:dyDescent="0.2">
      <c r="A19" s="6" t="s">
        <v>83</v>
      </c>
      <c r="I19" s="7"/>
    </row>
    <row r="20" spans="1:9" ht="14.45" customHeight="1" x14ac:dyDescent="0.2">
      <c r="A20" s="6" t="s">
        <v>84</v>
      </c>
      <c r="I20" s="7"/>
    </row>
    <row r="21" spans="1:9" ht="14.45" customHeight="1" x14ac:dyDescent="0.2">
      <c r="A21" s="6" t="s">
        <v>85</v>
      </c>
      <c r="I21" s="7"/>
    </row>
    <row r="22" spans="1:9" ht="14.45" customHeight="1" x14ac:dyDescent="0.2">
      <c r="A22" s="6"/>
      <c r="I22" s="7"/>
    </row>
    <row r="23" spans="1:9" x14ac:dyDescent="0.2">
      <c r="A23" s="9" t="s">
        <v>19</v>
      </c>
      <c r="I23" s="7"/>
    </row>
    <row r="24" spans="1:9" x14ac:dyDescent="0.2">
      <c r="A24" s="6" t="s">
        <v>20</v>
      </c>
      <c r="I24" s="7"/>
    </row>
    <row r="25" spans="1:9" x14ac:dyDescent="0.2">
      <c r="A25" s="6" t="s">
        <v>86</v>
      </c>
      <c r="I25" s="7"/>
    </row>
    <row r="26" spans="1:9" x14ac:dyDescent="0.2">
      <c r="A26" s="6" t="s">
        <v>25</v>
      </c>
      <c r="I26" s="7"/>
    </row>
    <row r="27" spans="1:9" x14ac:dyDescent="0.2">
      <c r="A27" s="6" t="s">
        <v>87</v>
      </c>
      <c r="E27" s="10" t="s">
        <v>26</v>
      </c>
      <c r="I27" s="11">
        <f>(25-5+28)/2</f>
        <v>24</v>
      </c>
    </row>
    <row r="28" spans="1:9" x14ac:dyDescent="0.2">
      <c r="A28" s="6" t="s">
        <v>88</v>
      </c>
      <c r="E28" s="10" t="s">
        <v>89</v>
      </c>
      <c r="I28" s="11">
        <v>2.5</v>
      </c>
    </row>
    <row r="29" spans="1:9" x14ac:dyDescent="0.2">
      <c r="A29" s="6"/>
      <c r="E29" s="10"/>
      <c r="I29" s="11"/>
    </row>
    <row r="30" spans="1:9" x14ac:dyDescent="0.2">
      <c r="A30" s="6" t="s">
        <v>22</v>
      </c>
      <c r="I30" s="7"/>
    </row>
    <row r="31" spans="1:9" x14ac:dyDescent="0.2">
      <c r="A31" s="6" t="s">
        <v>23</v>
      </c>
      <c r="C31" s="4">
        <v>2</v>
      </c>
      <c r="I31" s="7"/>
    </row>
    <row r="32" spans="1:9" x14ac:dyDescent="0.2">
      <c r="A32" s="6" t="s">
        <v>90</v>
      </c>
      <c r="C32" s="11">
        <v>24</v>
      </c>
      <c r="I32" s="7"/>
    </row>
    <row r="33" spans="1:9" x14ac:dyDescent="0.2">
      <c r="A33" s="6" t="s">
        <v>91</v>
      </c>
      <c r="C33" s="11">
        <v>2.5</v>
      </c>
      <c r="I33" s="7"/>
    </row>
    <row r="34" spans="1:9" x14ac:dyDescent="0.2">
      <c r="A34" s="6"/>
      <c r="I34" s="7"/>
    </row>
    <row r="35" spans="1:9" x14ac:dyDescent="0.2">
      <c r="A35" s="6" t="s">
        <v>100</v>
      </c>
      <c r="I35" s="7"/>
    </row>
    <row r="36" spans="1:9" x14ac:dyDescent="0.2">
      <c r="A36" s="6" t="s">
        <v>35</v>
      </c>
      <c r="I36" s="7"/>
    </row>
    <row r="37" spans="1:9" x14ac:dyDescent="0.2">
      <c r="A37" s="6"/>
      <c r="I37" s="7"/>
    </row>
    <row r="38" spans="1:9" ht="16.5" x14ac:dyDescent="0.3">
      <c r="A38" s="8" t="s">
        <v>58</v>
      </c>
      <c r="I38" s="7"/>
    </row>
    <row r="39" spans="1:9" x14ac:dyDescent="0.2">
      <c r="A39" s="6" t="s">
        <v>94</v>
      </c>
      <c r="I39" s="7"/>
    </row>
    <row r="40" spans="1:9" x14ac:dyDescent="0.2">
      <c r="A40" s="6"/>
      <c r="I40" s="7"/>
    </row>
    <row r="41" spans="1:9" x14ac:dyDescent="0.2">
      <c r="A41" s="74"/>
      <c r="I41" s="7"/>
    </row>
    <row r="42" spans="1:9" x14ac:dyDescent="0.2">
      <c r="A42" s="12"/>
      <c r="B42" s="13"/>
      <c r="C42" s="13"/>
      <c r="D42" s="13"/>
      <c r="E42" s="13"/>
      <c r="F42" s="13"/>
      <c r="G42" s="13"/>
      <c r="H42" s="13"/>
      <c r="I42" s="14"/>
    </row>
  </sheetData>
  <mergeCells count="1">
    <mergeCell ref="A1:I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tabSelected="1" workbookViewId="0">
      <selection activeCell="F34" sqref="F34"/>
    </sheetView>
  </sheetViews>
  <sheetFormatPr defaultRowHeight="15" x14ac:dyDescent="0.25"/>
  <cols>
    <col min="1" max="1" width="4.7109375" customWidth="1"/>
    <col min="2" max="2" width="16.85546875" customWidth="1"/>
    <col min="4" max="7" width="14" customWidth="1"/>
    <col min="8" max="8" width="14" style="1" customWidth="1"/>
  </cols>
  <sheetData>
    <row r="1" spans="1:11" s="5" customFormat="1" ht="17.25" x14ac:dyDescent="0.3">
      <c r="A1" s="76" t="s">
        <v>28</v>
      </c>
      <c r="B1" s="77"/>
      <c r="C1" s="77"/>
      <c r="D1" s="77"/>
      <c r="E1" s="77"/>
      <c r="F1" s="77"/>
      <c r="G1" s="77"/>
      <c r="H1" s="77"/>
      <c r="I1" s="78"/>
    </row>
    <row r="2" spans="1:11" x14ac:dyDescent="0.25">
      <c r="A2" s="15"/>
      <c r="H2" s="16"/>
      <c r="I2" s="17"/>
    </row>
    <row r="3" spans="1:11" x14ac:dyDescent="0.25">
      <c r="A3" s="15"/>
      <c r="B3" t="s">
        <v>41</v>
      </c>
      <c r="D3" s="79"/>
      <c r="E3" s="79"/>
      <c r="F3" s="79"/>
      <c r="G3" s="79"/>
      <c r="H3" s="79"/>
      <c r="I3" s="17"/>
    </row>
    <row r="4" spans="1:11" x14ac:dyDescent="0.25">
      <c r="A4" s="15"/>
      <c r="H4" s="16"/>
      <c r="I4" s="17"/>
    </row>
    <row r="5" spans="1:11" x14ac:dyDescent="0.25">
      <c r="A5" s="15"/>
      <c r="I5" s="17"/>
    </row>
    <row r="6" spans="1:11" x14ac:dyDescent="0.25">
      <c r="A6" s="15"/>
      <c r="E6" t="s">
        <v>21</v>
      </c>
      <c r="F6" t="s">
        <v>21</v>
      </c>
      <c r="G6" t="s">
        <v>21</v>
      </c>
      <c r="H6" s="16" t="s">
        <v>3</v>
      </c>
      <c r="I6" s="17"/>
    </row>
    <row r="7" spans="1:11" x14ac:dyDescent="0.25">
      <c r="A7" s="15"/>
      <c r="E7" t="s">
        <v>18</v>
      </c>
      <c r="F7" t="s">
        <v>18</v>
      </c>
      <c r="G7" t="s">
        <v>18</v>
      </c>
      <c r="H7" s="16" t="s">
        <v>4</v>
      </c>
      <c r="I7" s="17"/>
    </row>
    <row r="8" spans="1:11" x14ac:dyDescent="0.25">
      <c r="A8" s="15"/>
      <c r="E8" t="s">
        <v>77</v>
      </c>
      <c r="F8" t="s">
        <v>78</v>
      </c>
      <c r="G8" t="s">
        <v>79</v>
      </c>
      <c r="H8" s="16" t="s">
        <v>14</v>
      </c>
      <c r="I8" s="17"/>
    </row>
    <row r="9" spans="1:11" x14ac:dyDescent="0.25">
      <c r="A9" s="15"/>
      <c r="D9" s="2" t="s">
        <v>0</v>
      </c>
      <c r="E9" s="3" t="s">
        <v>14</v>
      </c>
      <c r="F9" s="3" t="s">
        <v>14</v>
      </c>
      <c r="G9" s="3" t="s">
        <v>14</v>
      </c>
      <c r="H9" s="3" t="s">
        <v>17</v>
      </c>
      <c r="I9" s="17"/>
    </row>
    <row r="10" spans="1:11" x14ac:dyDescent="0.25">
      <c r="A10" s="15"/>
      <c r="H10" s="16"/>
      <c r="I10" s="17"/>
    </row>
    <row r="11" spans="1:11" x14ac:dyDescent="0.25">
      <c r="A11" s="15"/>
      <c r="B11" s="18" t="s">
        <v>5</v>
      </c>
      <c r="H11" s="16"/>
      <c r="I11" s="17"/>
    </row>
    <row r="12" spans="1:11" x14ac:dyDescent="0.25">
      <c r="A12" s="15"/>
      <c r="B12" t="s">
        <v>15</v>
      </c>
      <c r="D12" s="65">
        <v>2</v>
      </c>
      <c r="E12" s="65">
        <v>37</v>
      </c>
      <c r="F12" s="65">
        <v>0</v>
      </c>
      <c r="G12">
        <f>SUM(E12:F12)</f>
        <v>37</v>
      </c>
      <c r="H12" s="67">
        <f>900000*Regulering!$C$5</f>
        <v>1013193.9328118761</v>
      </c>
      <c r="I12" s="17"/>
    </row>
    <row r="13" spans="1:11" x14ac:dyDescent="0.25">
      <c r="A13" s="15"/>
      <c r="B13" t="s">
        <v>16</v>
      </c>
      <c r="D13" s="65">
        <v>0</v>
      </c>
      <c r="E13" s="65">
        <v>37</v>
      </c>
      <c r="F13" s="65">
        <v>0</v>
      </c>
      <c r="G13">
        <f t="shared" ref="G13:G18" si="0">SUM(E13:F13)</f>
        <v>37</v>
      </c>
      <c r="H13" s="67">
        <f>1000000*Regulering!$C$5</f>
        <v>1125771.0364576401</v>
      </c>
      <c r="I13" s="17"/>
    </row>
    <row r="14" spans="1:11" x14ac:dyDescent="0.25">
      <c r="A14" s="15"/>
      <c r="B14" t="s">
        <v>2</v>
      </c>
      <c r="D14" s="65">
        <v>0</v>
      </c>
      <c r="E14" s="65">
        <v>37</v>
      </c>
      <c r="F14" s="65">
        <v>0</v>
      </c>
      <c r="G14">
        <f t="shared" si="0"/>
        <v>37</v>
      </c>
      <c r="H14" s="67">
        <f>400000*Regulering!$C$5</f>
        <v>450308.41458305606</v>
      </c>
      <c r="I14" s="17"/>
    </row>
    <row r="15" spans="1:11" x14ac:dyDescent="0.25">
      <c r="A15" s="15"/>
      <c r="B15" t="s">
        <v>114</v>
      </c>
      <c r="D15" s="65">
        <v>2</v>
      </c>
      <c r="E15" s="65">
        <v>28</v>
      </c>
      <c r="F15" s="65">
        <v>4</v>
      </c>
      <c r="G15">
        <f t="shared" si="0"/>
        <v>32</v>
      </c>
      <c r="H15" s="67">
        <f>1000000*Regulering!$C$5</f>
        <v>1125771.0364576401</v>
      </c>
      <c r="I15" s="17"/>
    </row>
    <row r="16" spans="1:11" ht="29.45" customHeight="1" x14ac:dyDescent="0.25">
      <c r="A16" s="15"/>
      <c r="B16" s="80" t="s">
        <v>147</v>
      </c>
      <c r="C16" s="80"/>
      <c r="D16" s="65">
        <v>0</v>
      </c>
      <c r="E16" s="65">
        <v>32</v>
      </c>
      <c r="F16" s="65">
        <v>0</v>
      </c>
      <c r="G16">
        <f t="shared" si="0"/>
        <v>32</v>
      </c>
      <c r="H16" s="67">
        <f>1000000*Regulering!$C$5</f>
        <v>1125771.0364576401</v>
      </c>
      <c r="I16" s="17"/>
      <c r="K16" s="21"/>
    </row>
    <row r="17" spans="1:9" x14ac:dyDescent="0.25">
      <c r="A17" s="15"/>
      <c r="B17" t="s">
        <v>148</v>
      </c>
      <c r="D17" s="65">
        <v>0</v>
      </c>
      <c r="E17" s="65">
        <v>37</v>
      </c>
      <c r="F17" s="65">
        <v>0</v>
      </c>
      <c r="G17">
        <f t="shared" si="0"/>
        <v>37</v>
      </c>
      <c r="H17" s="67">
        <f>1200000*Regulering!$C$5</f>
        <v>1350925.243749168</v>
      </c>
      <c r="I17" s="17"/>
    </row>
    <row r="18" spans="1:9" ht="63" customHeight="1" x14ac:dyDescent="0.25">
      <c r="A18" s="15"/>
      <c r="B18" s="73" t="s">
        <v>151</v>
      </c>
      <c r="C18" s="73"/>
      <c r="D18" s="65">
        <v>1</v>
      </c>
      <c r="E18" s="65">
        <v>0</v>
      </c>
      <c r="F18" s="65">
        <v>28</v>
      </c>
      <c r="G18">
        <f t="shared" si="0"/>
        <v>28</v>
      </c>
      <c r="H18" s="72" t="s">
        <v>152</v>
      </c>
      <c r="I18" s="17"/>
    </row>
    <row r="19" spans="1:9" x14ac:dyDescent="0.25">
      <c r="A19" s="15"/>
      <c r="H19" s="16"/>
      <c r="I19" s="17"/>
    </row>
    <row r="20" spans="1:9" x14ac:dyDescent="0.25">
      <c r="A20" s="15"/>
      <c r="B20" t="s">
        <v>8</v>
      </c>
      <c r="D20" s="66">
        <v>3600</v>
      </c>
      <c r="H20" s="16"/>
      <c r="I20" s="17"/>
    </row>
    <row r="21" spans="1:9" x14ac:dyDescent="0.25">
      <c r="A21" s="15"/>
      <c r="H21" s="16"/>
      <c r="I21" s="17"/>
    </row>
    <row r="22" spans="1:9" x14ac:dyDescent="0.25">
      <c r="A22" s="15"/>
      <c r="B22" t="s">
        <v>132</v>
      </c>
      <c r="D22" s="66">
        <v>2</v>
      </c>
      <c r="H22" s="16"/>
      <c r="I22" s="17"/>
    </row>
    <row r="23" spans="1:9" x14ac:dyDescent="0.25">
      <c r="A23" s="15"/>
      <c r="H23" s="16"/>
      <c r="I23" s="17"/>
    </row>
    <row r="24" spans="1:9" x14ac:dyDescent="0.25">
      <c r="A24" s="15"/>
      <c r="B24" t="s">
        <v>9</v>
      </c>
      <c r="H24" s="68">
        <v>534.96</v>
      </c>
      <c r="I24" s="17"/>
    </row>
    <row r="25" spans="1:9" x14ac:dyDescent="0.25">
      <c r="A25" s="15"/>
      <c r="H25"/>
      <c r="I25" s="17"/>
    </row>
    <row r="26" spans="1:9" x14ac:dyDescent="0.25">
      <c r="A26" s="15"/>
      <c r="B26" t="s">
        <v>10</v>
      </c>
      <c r="H26" s="68">
        <f>100*Regulering!$C$5</f>
        <v>112.57710364576401</v>
      </c>
      <c r="I26" s="17"/>
    </row>
    <row r="27" spans="1:9" x14ac:dyDescent="0.25">
      <c r="A27" s="15"/>
      <c r="H27" s="16"/>
      <c r="I27" s="17"/>
    </row>
    <row r="28" spans="1:9" x14ac:dyDescent="0.25">
      <c r="A28" s="19"/>
      <c r="B28" s="2"/>
      <c r="C28" s="2"/>
      <c r="D28" s="2"/>
      <c r="E28" s="2"/>
      <c r="F28" s="2"/>
      <c r="G28" s="2"/>
      <c r="H28" s="3"/>
      <c r="I28" s="20"/>
    </row>
    <row r="29" spans="1:9" x14ac:dyDescent="0.25">
      <c r="B29" s="4"/>
    </row>
  </sheetData>
  <sheetProtection selectLockedCells="1"/>
  <mergeCells count="3">
    <mergeCell ref="D3:H3"/>
    <mergeCell ref="A1:I1"/>
    <mergeCell ref="B16:C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3"/>
  <sheetViews>
    <sheetView zoomScaleNormal="100" workbookViewId="0">
      <selection activeCell="F35" sqref="F35"/>
    </sheetView>
  </sheetViews>
  <sheetFormatPr defaultRowHeight="15" x14ac:dyDescent="0.25"/>
  <cols>
    <col min="1" max="1" width="4.7109375" customWidth="1"/>
    <col min="2" max="2" width="16.85546875" customWidth="1"/>
    <col min="4" max="5" width="14" customWidth="1"/>
    <col min="6" max="6" width="14" style="1" customWidth="1"/>
  </cols>
  <sheetData>
    <row r="1" spans="1:7" s="5" customFormat="1" ht="17.25" x14ac:dyDescent="0.3">
      <c r="A1" s="81" t="s">
        <v>34</v>
      </c>
      <c r="B1" s="82"/>
      <c r="C1" s="82"/>
      <c r="D1" s="82"/>
      <c r="E1" s="82"/>
      <c r="F1" s="82"/>
      <c r="G1" s="83"/>
    </row>
    <row r="2" spans="1:7" ht="15.75" thickBot="1" x14ac:dyDescent="0.3"/>
    <row r="3" spans="1:7" x14ac:dyDescent="0.25">
      <c r="A3" s="22" t="s">
        <v>29</v>
      </c>
      <c r="B3" s="23"/>
      <c r="C3" s="23"/>
      <c r="D3" s="23"/>
      <c r="E3" s="24"/>
      <c r="F3" s="23"/>
      <c r="G3" s="25"/>
    </row>
    <row r="4" spans="1:7" x14ac:dyDescent="0.25">
      <c r="A4" s="26" t="s">
        <v>43</v>
      </c>
      <c r="B4" s="27"/>
      <c r="C4" s="27"/>
      <c r="D4" s="27"/>
      <c r="E4" s="28"/>
      <c r="F4" s="27"/>
      <c r="G4" s="29"/>
    </row>
    <row r="5" spans="1:7" x14ac:dyDescent="0.25">
      <c r="A5" s="26" t="s">
        <v>44</v>
      </c>
      <c r="B5" s="27"/>
      <c r="C5" s="27"/>
      <c r="D5" s="27"/>
      <c r="E5" s="28"/>
      <c r="F5" s="27"/>
      <c r="G5" s="29"/>
    </row>
    <row r="6" spans="1:7" x14ac:dyDescent="0.25">
      <c r="A6" s="26" t="s">
        <v>45</v>
      </c>
      <c r="B6" s="27"/>
      <c r="C6" s="27"/>
      <c r="D6" s="27"/>
      <c r="E6" s="28"/>
      <c r="F6" s="27"/>
      <c r="G6" s="29"/>
    </row>
    <row r="7" spans="1:7" x14ac:dyDescent="0.25">
      <c r="A7" s="26" t="s">
        <v>46</v>
      </c>
      <c r="B7" s="27"/>
      <c r="C7" s="27"/>
      <c r="D7" s="27"/>
      <c r="E7" s="28"/>
      <c r="F7" s="27"/>
      <c r="G7" s="29"/>
    </row>
    <row r="8" spans="1:7" x14ac:dyDescent="0.25">
      <c r="A8" s="26" t="s">
        <v>47</v>
      </c>
      <c r="B8" s="27"/>
      <c r="C8" s="27"/>
      <c r="D8" s="27"/>
      <c r="E8" s="28"/>
      <c r="F8" s="27"/>
      <c r="G8" s="29"/>
    </row>
    <row r="9" spans="1:7" x14ac:dyDescent="0.25">
      <c r="A9" s="26" t="s">
        <v>36</v>
      </c>
      <c r="B9" s="27"/>
      <c r="C9" s="27"/>
      <c r="D9" s="27"/>
      <c r="E9" s="28"/>
      <c r="F9" s="27"/>
      <c r="G9" s="29"/>
    </row>
    <row r="10" spans="1:7" x14ac:dyDescent="0.25">
      <c r="A10" s="30" t="s">
        <v>64</v>
      </c>
      <c r="B10" s="27"/>
      <c r="C10" s="27"/>
      <c r="D10" s="27"/>
      <c r="E10" s="28"/>
      <c r="F10" s="27"/>
      <c r="G10" s="29"/>
    </row>
    <row r="11" spans="1:7" ht="15.75" thickBot="1" x14ac:dyDescent="0.3">
      <c r="A11" s="31" t="s">
        <v>127</v>
      </c>
      <c r="B11" s="32"/>
      <c r="C11" s="32"/>
      <c r="D11" s="32"/>
      <c r="E11" s="33"/>
      <c r="F11" s="32"/>
      <c r="G11" s="34"/>
    </row>
    <row r="12" spans="1:7" ht="15.75" thickBot="1" x14ac:dyDescent="0.3"/>
    <row r="13" spans="1:7" x14ac:dyDescent="0.25">
      <c r="A13" s="35" t="s">
        <v>62</v>
      </c>
      <c r="B13" s="23"/>
      <c r="C13" s="23"/>
      <c r="D13" s="23"/>
      <c r="E13" s="23"/>
      <c r="F13" s="24"/>
      <c r="G13" s="25"/>
    </row>
    <row r="14" spans="1:7" x14ac:dyDescent="0.25">
      <c r="A14" s="30" t="s">
        <v>63</v>
      </c>
      <c r="B14" s="27"/>
      <c r="C14" s="27"/>
      <c r="D14" s="27"/>
      <c r="E14" s="27"/>
      <c r="F14" s="28"/>
      <c r="G14" s="29"/>
    </row>
    <row r="15" spans="1:7" x14ac:dyDescent="0.25">
      <c r="A15" s="30"/>
      <c r="B15" s="27"/>
      <c r="C15" s="27"/>
      <c r="D15" s="27"/>
      <c r="E15" s="27"/>
      <c r="F15" s="28"/>
      <c r="G15" s="29"/>
    </row>
    <row r="16" spans="1:7" x14ac:dyDescent="0.25">
      <c r="A16" s="30"/>
      <c r="B16" s="27"/>
      <c r="C16" s="27"/>
      <c r="D16" s="27"/>
      <c r="E16" s="36" t="s">
        <v>30</v>
      </c>
      <c r="F16" s="37" t="s">
        <v>3</v>
      </c>
      <c r="G16" s="29"/>
    </row>
    <row r="17" spans="1:7" x14ac:dyDescent="0.25">
      <c r="A17" s="30"/>
      <c r="B17" s="27"/>
      <c r="C17" s="27"/>
      <c r="D17" s="27"/>
      <c r="E17" s="36" t="s">
        <v>31</v>
      </c>
      <c r="F17" s="37" t="s">
        <v>4</v>
      </c>
      <c r="G17" s="29"/>
    </row>
    <row r="18" spans="1:7" x14ac:dyDescent="0.25">
      <c r="A18" s="30"/>
      <c r="B18" s="27"/>
      <c r="C18" s="27"/>
      <c r="D18" s="27"/>
      <c r="E18" s="37" t="s">
        <v>32</v>
      </c>
      <c r="F18" s="38" t="s">
        <v>33</v>
      </c>
      <c r="G18" s="29"/>
    </row>
    <row r="19" spans="1:7" x14ac:dyDescent="0.25">
      <c r="A19" s="30"/>
      <c r="B19" s="27"/>
      <c r="C19" s="27"/>
      <c r="D19" s="27"/>
      <c r="E19" s="27"/>
      <c r="F19" s="28"/>
      <c r="G19" s="29"/>
    </row>
    <row r="20" spans="1:7" x14ac:dyDescent="0.25">
      <c r="A20" s="30"/>
      <c r="B20" s="39" t="s">
        <v>6</v>
      </c>
      <c r="C20" s="27"/>
      <c r="D20" s="27"/>
      <c r="E20" s="27"/>
      <c r="F20" s="28"/>
      <c r="G20" s="29"/>
    </row>
    <row r="21" spans="1:7" x14ac:dyDescent="0.25">
      <c r="A21" s="30"/>
      <c r="B21" s="27" t="s">
        <v>1</v>
      </c>
      <c r="C21" s="27"/>
      <c r="D21" s="27"/>
      <c r="E21" s="27">
        <f>+'2. Indtastningsark'!E12*'2. Indtastningsark'!D12</f>
        <v>74</v>
      </c>
      <c r="F21" s="28">
        <f>(('2. Indtastningsark'!E12*'2. Indtastningsark'!D12)/37)*'2. Indtastningsark'!H12</f>
        <v>2026387.8656237521</v>
      </c>
      <c r="G21" s="29"/>
    </row>
    <row r="22" spans="1:7" x14ac:dyDescent="0.25">
      <c r="A22" s="30"/>
      <c r="B22" s="27" t="s">
        <v>16</v>
      </c>
      <c r="C22" s="27"/>
      <c r="D22" s="27"/>
      <c r="E22" s="27">
        <f>+'2. Indtastningsark'!E13*'2. Indtastningsark'!D13</f>
        <v>0</v>
      </c>
      <c r="F22" s="28">
        <f>(('2. Indtastningsark'!E13*'2. Indtastningsark'!D13)/37)*'2. Indtastningsark'!H13</f>
        <v>0</v>
      </c>
      <c r="G22" s="29"/>
    </row>
    <row r="23" spans="1:7" x14ac:dyDescent="0.25">
      <c r="A23" s="30"/>
      <c r="B23" s="27" t="s">
        <v>2</v>
      </c>
      <c r="C23" s="27"/>
      <c r="D23" s="27"/>
      <c r="E23" s="27">
        <f>+'2. Indtastningsark'!E14*'2. Indtastningsark'!D14</f>
        <v>0</v>
      </c>
      <c r="F23" s="28">
        <f>(('2. Indtastningsark'!E14*'2. Indtastningsark'!D14)/37)*'2. Indtastningsark'!H14</f>
        <v>0</v>
      </c>
      <c r="G23" s="29"/>
    </row>
    <row r="24" spans="1:7" x14ac:dyDescent="0.25">
      <c r="A24" s="30"/>
      <c r="B24" s="27" t="s">
        <v>114</v>
      </c>
      <c r="C24" s="27"/>
      <c r="D24" s="27"/>
      <c r="E24" s="27">
        <f>+'2. Indtastningsark'!E15*'2. Indtastningsark'!D15</f>
        <v>56</v>
      </c>
      <c r="F24" s="28">
        <f>(('2. Indtastningsark'!E15*'2. Indtastningsark'!D15)/37)*'2. Indtastningsark'!H15</f>
        <v>1703869.6768007528</v>
      </c>
      <c r="G24" s="29"/>
    </row>
    <row r="25" spans="1:7" x14ac:dyDescent="0.25">
      <c r="A25" s="30"/>
      <c r="B25" s="27" t="s">
        <v>147</v>
      </c>
      <c r="C25" s="27"/>
      <c r="D25" s="27"/>
      <c r="E25" s="27">
        <f>+'2. Indtastningsark'!E16*'2. Indtastningsark'!D16</f>
        <v>0</v>
      </c>
      <c r="F25" s="28">
        <f>(('2. Indtastningsark'!E16*'2. Indtastningsark'!D16)/37)*'2. Indtastningsark'!H16</f>
        <v>0</v>
      </c>
      <c r="G25" s="29"/>
    </row>
    <row r="26" spans="1:7" x14ac:dyDescent="0.25">
      <c r="A26" s="30"/>
      <c r="B26" s="27" t="s">
        <v>148</v>
      </c>
      <c r="C26" s="27"/>
      <c r="D26" s="27"/>
      <c r="E26" s="27">
        <f>+'2. Indtastningsark'!E17*'2. Indtastningsark'!D17</f>
        <v>0</v>
      </c>
      <c r="F26" s="40">
        <f>(('2. Indtastningsark'!E17*'2. Indtastningsark'!D17)/37)*'2. Indtastningsark'!H17</f>
        <v>0</v>
      </c>
      <c r="G26" s="29"/>
    </row>
    <row r="27" spans="1:7" x14ac:dyDescent="0.25">
      <c r="A27" s="30"/>
      <c r="B27" s="27" t="s">
        <v>7</v>
      </c>
      <c r="C27" s="27"/>
      <c r="D27" s="27"/>
      <c r="E27" s="27"/>
      <c r="F27" s="28">
        <f>SUM(F21:F26)</f>
        <v>3730257.5424245046</v>
      </c>
      <c r="G27" s="29"/>
    </row>
    <row r="28" spans="1:7" x14ac:dyDescent="0.25">
      <c r="A28" s="30"/>
      <c r="B28" s="27" t="s">
        <v>9</v>
      </c>
      <c r="C28" s="27"/>
      <c r="D28" s="27" t="str">
        <f>'2. Indtastningsark'!H24 &amp; " kr. pr. patient pr. år"</f>
        <v>534,96 kr. pr. patient pr. år</v>
      </c>
      <c r="E28" s="27"/>
      <c r="F28" s="28">
        <f>+'2. Indtastningsark'!H24*'2. Indtastningsark'!D20</f>
        <v>1925856.0000000002</v>
      </c>
      <c r="G28" s="29"/>
    </row>
    <row r="29" spans="1:7" x14ac:dyDescent="0.25">
      <c r="A29" s="30"/>
      <c r="B29" s="27" t="s">
        <v>10</v>
      </c>
      <c r="C29" s="27"/>
      <c r="D29" s="27" t="str">
        <f>'2. Indtastningsark'!H26 &amp; " kr. pr. patient pr. år"</f>
        <v>112,577103645764 kr. pr. patient pr. år</v>
      </c>
      <c r="E29" s="27"/>
      <c r="F29" s="40">
        <f>+'2. Indtastningsark'!D20*'2. Indtastningsark'!H26</f>
        <v>405277.57312475046</v>
      </c>
      <c r="G29" s="29"/>
    </row>
    <row r="30" spans="1:7" x14ac:dyDescent="0.25">
      <c r="A30" s="30"/>
      <c r="B30" s="27"/>
      <c r="C30" s="27"/>
      <c r="D30" s="27"/>
      <c r="E30" s="27"/>
      <c r="F30" s="28"/>
      <c r="G30" s="29"/>
    </row>
    <row r="31" spans="1:7" x14ac:dyDescent="0.25">
      <c r="A31" s="30"/>
      <c r="B31" s="27" t="s">
        <v>11</v>
      </c>
      <c r="C31" s="27"/>
      <c r="D31" s="27"/>
      <c r="E31" s="41"/>
      <c r="F31" s="40">
        <f>+F27+F28+F29</f>
        <v>6061391.1155492552</v>
      </c>
      <c r="G31" s="29"/>
    </row>
    <row r="32" spans="1:7" ht="15.75" thickBot="1" x14ac:dyDescent="0.3">
      <c r="A32" s="31"/>
      <c r="B32" s="32"/>
      <c r="C32" s="32"/>
      <c r="D32" s="32"/>
      <c r="E32" s="32"/>
      <c r="F32" s="33"/>
      <c r="G32" s="34"/>
    </row>
    <row r="34" spans="1:10" ht="15.75" thickBot="1" x14ac:dyDescent="0.3"/>
    <row r="35" spans="1:10" x14ac:dyDescent="0.25">
      <c r="A35" s="35" t="s">
        <v>48</v>
      </c>
      <c r="B35" s="23"/>
      <c r="C35" s="23"/>
      <c r="D35" s="23"/>
      <c r="E35" s="23"/>
      <c r="F35" s="42">
        <f>F31/'2. Indtastningsark'!D20</f>
        <v>1683.7197543192376</v>
      </c>
      <c r="G35" s="25"/>
    </row>
    <row r="36" spans="1:10" x14ac:dyDescent="0.25">
      <c r="A36" s="30" t="s">
        <v>8</v>
      </c>
      <c r="B36" s="27"/>
      <c r="C36" s="27"/>
      <c r="D36" s="27"/>
      <c r="E36" s="27"/>
      <c r="F36" s="41">
        <f>+'2. Indtastningsark'!D20</f>
        <v>3600</v>
      </c>
      <c r="G36" s="29"/>
    </row>
    <row r="37" spans="1:10" x14ac:dyDescent="0.25">
      <c r="A37" s="30"/>
      <c r="B37" s="27"/>
      <c r="C37" s="27"/>
      <c r="D37" s="27"/>
      <c r="E37" s="27"/>
      <c r="F37" s="28"/>
      <c r="G37" s="29"/>
    </row>
    <row r="38" spans="1:10" x14ac:dyDescent="0.25">
      <c r="A38" s="43" t="s">
        <v>42</v>
      </c>
      <c r="B38" s="27"/>
      <c r="C38" s="27"/>
      <c r="D38" s="27"/>
      <c r="E38" s="27"/>
      <c r="F38" s="28"/>
      <c r="G38" s="29"/>
    </row>
    <row r="39" spans="1:10" x14ac:dyDescent="0.25">
      <c r="A39" s="43" t="s">
        <v>49</v>
      </c>
      <c r="B39" s="27"/>
      <c r="C39" s="27"/>
      <c r="D39" s="27"/>
      <c r="E39" s="27"/>
      <c r="F39" s="28"/>
      <c r="G39" s="29"/>
    </row>
    <row r="40" spans="1:10" x14ac:dyDescent="0.25">
      <c r="A40" s="43"/>
      <c r="B40" s="27"/>
      <c r="C40" s="27"/>
      <c r="D40" s="27"/>
      <c r="E40" s="27"/>
      <c r="F40" s="28"/>
      <c r="G40" s="29"/>
    </row>
    <row r="41" spans="1:10" x14ac:dyDescent="0.25">
      <c r="A41" s="43" t="s">
        <v>128</v>
      </c>
      <c r="B41" s="27"/>
      <c r="C41" s="27"/>
      <c r="D41" s="27"/>
      <c r="E41" s="27"/>
      <c r="F41" s="28"/>
      <c r="G41" s="29"/>
    </row>
    <row r="42" spans="1:10" ht="15.75" thickBot="1" x14ac:dyDescent="0.3">
      <c r="A42" s="31" t="s">
        <v>129</v>
      </c>
      <c r="B42" s="32"/>
      <c r="C42" s="32"/>
      <c r="D42" s="32"/>
      <c r="E42" s="32"/>
      <c r="F42" s="33"/>
      <c r="G42" s="34"/>
      <c r="J42" s="21"/>
    </row>
    <row r="44" spans="1:10" ht="15.75" thickBot="1" x14ac:dyDescent="0.3"/>
    <row r="45" spans="1:10" x14ac:dyDescent="0.25">
      <c r="A45" s="35" t="s">
        <v>37</v>
      </c>
      <c r="B45" s="23"/>
      <c r="C45" s="23"/>
      <c r="D45" s="23"/>
      <c r="E45" s="23"/>
      <c r="F45" s="44">
        <f>SUM(E24:E26)/SUM(E21:E22)</f>
        <v>0.7567567567567568</v>
      </c>
      <c r="G45" s="25"/>
    </row>
    <row r="46" spans="1:10" x14ac:dyDescent="0.25">
      <c r="A46" s="30"/>
      <c r="B46" s="27"/>
      <c r="C46" s="27"/>
      <c r="D46" s="27"/>
      <c r="E46" s="27"/>
      <c r="F46" s="28"/>
      <c r="G46" s="29"/>
    </row>
    <row r="47" spans="1:10" x14ac:dyDescent="0.25">
      <c r="A47" s="45" t="s">
        <v>38</v>
      </c>
      <c r="B47" s="27"/>
      <c r="C47" s="27"/>
      <c r="D47" s="27"/>
      <c r="E47" s="27"/>
      <c r="F47" s="28"/>
      <c r="G47" s="29"/>
    </row>
    <row r="48" spans="1:10" x14ac:dyDescent="0.25">
      <c r="A48" s="30" t="s">
        <v>59</v>
      </c>
      <c r="B48" s="27"/>
      <c r="C48" s="27"/>
      <c r="D48" s="27"/>
      <c r="E48" s="27"/>
      <c r="F48" s="28"/>
      <c r="G48" s="29"/>
    </row>
    <row r="49" spans="1:7" x14ac:dyDescent="0.25">
      <c r="A49" s="30" t="s">
        <v>60</v>
      </c>
      <c r="B49" s="27"/>
      <c r="C49" s="27"/>
      <c r="D49" s="27"/>
      <c r="E49" s="27"/>
      <c r="F49" s="28"/>
      <c r="G49" s="29"/>
    </row>
    <row r="50" spans="1:7" x14ac:dyDescent="0.25">
      <c r="A50" s="30" t="s">
        <v>61</v>
      </c>
      <c r="B50" s="27"/>
      <c r="C50" s="27"/>
      <c r="D50" s="27"/>
      <c r="E50" s="27"/>
      <c r="F50" s="28"/>
      <c r="G50" s="29"/>
    </row>
    <row r="51" spans="1:7" x14ac:dyDescent="0.25">
      <c r="A51" s="30"/>
      <c r="B51" s="27"/>
      <c r="C51" s="27"/>
      <c r="D51" s="27"/>
      <c r="E51" s="27"/>
      <c r="F51" s="28"/>
      <c r="G51" s="29"/>
    </row>
    <row r="52" spans="1:7" x14ac:dyDescent="0.25">
      <c r="A52" s="30" t="s">
        <v>39</v>
      </c>
      <c r="B52" s="27"/>
      <c r="C52" s="27"/>
      <c r="D52" s="27"/>
      <c r="E52" s="27"/>
      <c r="F52" s="28"/>
      <c r="G52" s="29"/>
    </row>
    <row r="53" spans="1:7" ht="15.75" thickBot="1" x14ac:dyDescent="0.3">
      <c r="A53" s="31" t="s">
        <v>40</v>
      </c>
      <c r="B53" s="32"/>
      <c r="C53" s="32"/>
      <c r="D53" s="32"/>
      <c r="E53" s="32"/>
      <c r="F53" s="33"/>
      <c r="G53" s="34"/>
    </row>
  </sheetData>
  <sheetProtection selectLockedCells="1"/>
  <mergeCells count="1">
    <mergeCell ref="A1:G1"/>
  </mergeCells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zoomScaleNormal="100" workbookViewId="0">
      <selection activeCell="A19" sqref="A19"/>
    </sheetView>
  </sheetViews>
  <sheetFormatPr defaultColWidth="8.85546875" defaultRowHeight="12.75" x14ac:dyDescent="0.2"/>
  <cols>
    <col min="1" max="5" width="8.85546875" style="4"/>
    <col min="6" max="6" width="10.28515625" style="4" customWidth="1"/>
    <col min="7" max="16384" width="8.85546875" style="4"/>
  </cols>
  <sheetData>
    <row r="1" spans="1:9" s="5" customFormat="1" ht="17.25" x14ac:dyDescent="0.3">
      <c r="A1" s="81" t="s">
        <v>80</v>
      </c>
      <c r="B1" s="82"/>
      <c r="C1" s="82"/>
      <c r="D1" s="82"/>
      <c r="E1" s="82"/>
      <c r="F1" s="82"/>
      <c r="G1" s="82"/>
      <c r="H1" s="82"/>
      <c r="I1" s="83"/>
    </row>
    <row r="2" spans="1:9" x14ac:dyDescent="0.2">
      <c r="A2" s="6"/>
      <c r="I2" s="7"/>
    </row>
    <row r="3" spans="1:9" ht="16.5" x14ac:dyDescent="0.3">
      <c r="A3" s="8" t="s">
        <v>12</v>
      </c>
      <c r="I3" s="7"/>
    </row>
    <row r="4" spans="1:9" x14ac:dyDescent="0.2">
      <c r="A4" s="6" t="s">
        <v>81</v>
      </c>
      <c r="I4" s="7"/>
    </row>
    <row r="5" spans="1:9" x14ac:dyDescent="0.2">
      <c r="A5" s="6" t="s">
        <v>82</v>
      </c>
      <c r="I5" s="7"/>
    </row>
    <row r="6" spans="1:9" x14ac:dyDescent="0.2">
      <c r="A6" s="6"/>
      <c r="I6" s="7"/>
    </row>
    <row r="7" spans="1:9" x14ac:dyDescent="0.2">
      <c r="A7" s="6" t="s">
        <v>92</v>
      </c>
      <c r="I7" s="7"/>
    </row>
    <row r="8" spans="1:9" x14ac:dyDescent="0.2">
      <c r="A8" s="6" t="s">
        <v>93</v>
      </c>
      <c r="I8" s="7"/>
    </row>
    <row r="9" spans="1:9" x14ac:dyDescent="0.2">
      <c r="I9" s="7"/>
    </row>
    <row r="10" spans="1:9" x14ac:dyDescent="0.2">
      <c r="A10" s="6" t="s">
        <v>101</v>
      </c>
      <c r="I10" s="7"/>
    </row>
    <row r="11" spans="1:9" x14ac:dyDescent="0.2">
      <c r="A11" s="6" t="s">
        <v>141</v>
      </c>
      <c r="I11" s="7"/>
    </row>
    <row r="12" spans="1:9" x14ac:dyDescent="0.2">
      <c r="A12" s="6" t="s">
        <v>142</v>
      </c>
      <c r="I12" s="7"/>
    </row>
    <row r="13" spans="1:9" x14ac:dyDescent="0.2">
      <c r="A13" s="6"/>
      <c r="I13" s="7"/>
    </row>
    <row r="14" spans="1:9" x14ac:dyDescent="0.2">
      <c r="A14" s="6" t="s">
        <v>153</v>
      </c>
      <c r="I14" s="7"/>
    </row>
    <row r="15" spans="1:9" x14ac:dyDescent="0.2">
      <c r="A15" s="6" t="s">
        <v>140</v>
      </c>
      <c r="I15" s="7"/>
    </row>
    <row r="16" spans="1:9" x14ac:dyDescent="0.2">
      <c r="A16" s="6" t="s">
        <v>143</v>
      </c>
      <c r="I16" s="7"/>
    </row>
    <row r="17" spans="1:9" x14ac:dyDescent="0.2">
      <c r="A17" s="6" t="s">
        <v>144</v>
      </c>
      <c r="I17" s="7"/>
    </row>
    <row r="18" spans="1:9" x14ac:dyDescent="0.2">
      <c r="A18" s="6" t="s">
        <v>145</v>
      </c>
      <c r="I18" s="7"/>
    </row>
    <row r="19" spans="1:9" x14ac:dyDescent="0.2">
      <c r="A19" s="6"/>
      <c r="I19" s="7"/>
    </row>
    <row r="20" spans="1:9" x14ac:dyDescent="0.2">
      <c r="A20" s="12"/>
      <c r="B20" s="13"/>
      <c r="C20" s="13"/>
      <c r="D20" s="13"/>
      <c r="E20" s="13"/>
      <c r="F20" s="13"/>
      <c r="G20" s="13"/>
      <c r="H20" s="13"/>
      <c r="I20" s="14"/>
    </row>
  </sheetData>
  <mergeCells count="1">
    <mergeCell ref="A1:I1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5"/>
  <sheetViews>
    <sheetView zoomScaleNormal="100" workbookViewId="0">
      <selection activeCell="D22" sqref="D22"/>
    </sheetView>
  </sheetViews>
  <sheetFormatPr defaultRowHeight="15" x14ac:dyDescent="0.25"/>
  <cols>
    <col min="1" max="1" width="4.7109375" customWidth="1"/>
    <col min="2" max="2" width="25.5703125" customWidth="1"/>
    <col min="4" max="5" width="15.140625" customWidth="1"/>
    <col min="6" max="6" width="15.140625" style="1" customWidth="1"/>
  </cols>
  <sheetData>
    <row r="1" spans="1:9" s="5" customFormat="1" ht="17.25" x14ac:dyDescent="0.3">
      <c r="A1" s="76" t="s">
        <v>67</v>
      </c>
      <c r="B1" s="77"/>
      <c r="C1" s="77"/>
      <c r="D1" s="77"/>
      <c r="E1" s="77"/>
      <c r="F1" s="77"/>
      <c r="G1" s="78"/>
    </row>
    <row r="2" spans="1:9" ht="15.75" thickBot="1" x14ac:dyDescent="0.3"/>
    <row r="3" spans="1:9" x14ac:dyDescent="0.25">
      <c r="A3" s="47" t="s">
        <v>97</v>
      </c>
      <c r="B3" s="23"/>
      <c r="C3" s="23"/>
      <c r="D3" s="23"/>
      <c r="E3" s="23"/>
      <c r="F3" s="24"/>
      <c r="G3" s="25"/>
    </row>
    <row r="4" spans="1:9" x14ac:dyDescent="0.25">
      <c r="A4" s="30"/>
      <c r="B4" s="27"/>
      <c r="C4" s="27"/>
      <c r="D4" s="27"/>
      <c r="E4" s="27"/>
      <c r="F4" s="48" t="s">
        <v>33</v>
      </c>
      <c r="G4" s="29"/>
    </row>
    <row r="5" spans="1:9" x14ac:dyDescent="0.25">
      <c r="A5" s="30" t="s">
        <v>68</v>
      </c>
      <c r="B5" s="27"/>
      <c r="C5" s="27"/>
      <c r="D5" s="27"/>
      <c r="E5" s="27"/>
      <c r="F5" s="49">
        <f>+'3. Rapportering omsætning'!F31</f>
        <v>6061391.1155492552</v>
      </c>
      <c r="G5" s="29"/>
    </row>
    <row r="6" spans="1:9" x14ac:dyDescent="0.25">
      <c r="A6" s="30"/>
      <c r="B6" s="27"/>
      <c r="C6" s="27"/>
      <c r="D6" s="27"/>
      <c r="E6" s="27"/>
      <c r="F6" s="49"/>
      <c r="G6" s="29"/>
    </row>
    <row r="7" spans="1:9" x14ac:dyDescent="0.25">
      <c r="A7" s="30" t="s">
        <v>66</v>
      </c>
      <c r="B7" s="27"/>
      <c r="C7" s="27" t="s">
        <v>95</v>
      </c>
      <c r="D7" s="27"/>
      <c r="E7" s="61">
        <v>4.4999999999999998E-2</v>
      </c>
      <c r="F7" s="50">
        <f>+F5*E7</f>
        <v>272762.60019971646</v>
      </c>
      <c r="G7" s="29"/>
    </row>
    <row r="8" spans="1:9" x14ac:dyDescent="0.25">
      <c r="A8" s="30"/>
      <c r="B8" s="27"/>
      <c r="C8" s="27"/>
      <c r="D8" s="27"/>
      <c r="E8" s="37"/>
      <c r="F8" s="38"/>
      <c r="G8" s="29"/>
    </row>
    <row r="9" spans="1:9" x14ac:dyDescent="0.25">
      <c r="A9" s="51" t="s">
        <v>70</v>
      </c>
      <c r="B9" s="27"/>
      <c r="C9" s="27"/>
      <c r="D9" s="27"/>
      <c r="E9" s="37"/>
      <c r="F9" s="38"/>
      <c r="G9" s="29"/>
    </row>
    <row r="10" spans="1:9" ht="44.45" customHeight="1" x14ac:dyDescent="0.25">
      <c r="A10" s="51"/>
      <c r="B10" s="27"/>
      <c r="C10" s="27"/>
      <c r="D10" s="60" t="s">
        <v>150</v>
      </c>
      <c r="E10" s="69" t="s">
        <v>137</v>
      </c>
      <c r="F10" s="38"/>
      <c r="G10" s="29"/>
    </row>
    <row r="11" spans="1:9" x14ac:dyDescent="0.25">
      <c r="A11" s="30" t="str">
        <f>+'3. Rapportering omsætning'!B22</f>
        <v>Læger (ansatte/vikarer)</v>
      </c>
      <c r="B11" s="27"/>
      <c r="C11" s="27"/>
      <c r="D11" s="62">
        <v>1119543.4554304406</v>
      </c>
      <c r="E11" s="37">
        <f>+D11/37*('2. Indtastningsark'!D13*'2. Indtastningsark'!G13)</f>
        <v>0</v>
      </c>
      <c r="F11" s="38"/>
      <c r="G11" s="29"/>
    </row>
    <row r="12" spans="1:9" x14ac:dyDescent="0.25">
      <c r="A12" s="30" t="str">
        <f>+'3. Rapportering omsætning'!B23</f>
        <v>Uddannelseslæger</v>
      </c>
      <c r="B12" s="27"/>
      <c r="C12" s="27"/>
      <c r="D12" s="62">
        <v>350000</v>
      </c>
      <c r="E12" s="37">
        <f>+D12/37*('2. Indtastningsark'!D14*'2. Indtastningsark'!G14)</f>
        <v>0</v>
      </c>
      <c r="F12" s="38"/>
      <c r="G12" s="29"/>
      <c r="I12" s="21"/>
    </row>
    <row r="13" spans="1:9" x14ac:dyDescent="0.25">
      <c r="A13" s="30" t="str">
        <f>+'3. Rapportering omsætning'!B24</f>
        <v>Sygeplejersker</v>
      </c>
      <c r="B13" s="27"/>
      <c r="C13" s="27"/>
      <c r="D13" s="62">
        <v>598566.16070037591</v>
      </c>
      <c r="E13" s="37">
        <f>+D13/37*('2. Indtastningsark'!D15*'2. Indtastningsark'!G15)</f>
        <v>1035357.6833736232</v>
      </c>
      <c r="F13" s="38"/>
      <c r="G13" s="29"/>
    </row>
    <row r="14" spans="1:9" x14ac:dyDescent="0.25">
      <c r="A14" s="30" t="str">
        <f>+'3. Rapportering omsætning'!B25</f>
        <v>Anden klinikpersonale (SOSU m.fl.)</v>
      </c>
      <c r="B14" s="27"/>
      <c r="C14" s="27"/>
      <c r="D14" s="62">
        <v>481228.39685745467</v>
      </c>
      <c r="E14" s="37">
        <f>+D14/37*('2. Indtastningsark'!D16*'2. Indtastningsark'!G16)</f>
        <v>0</v>
      </c>
      <c r="F14" s="38"/>
      <c r="G14" s="29"/>
    </row>
    <row r="15" spans="1:9" x14ac:dyDescent="0.25">
      <c r="A15" s="30" t="str">
        <f>+'3. Rapportering omsætning'!B26</f>
        <v>Bioanalytikerer</v>
      </c>
      <c r="B15" s="27"/>
      <c r="C15" s="27"/>
      <c r="D15" s="62">
        <v>578393.89583640906</v>
      </c>
      <c r="E15" s="37">
        <f>+D15/37*('2. Indtastningsark'!D17*'2. Indtastningsark'!G17)</f>
        <v>0</v>
      </c>
      <c r="F15" s="38"/>
      <c r="G15" s="29"/>
    </row>
    <row r="16" spans="1:9" ht="29.45" customHeight="1" x14ac:dyDescent="0.25">
      <c r="A16" s="86" t="str">
        <f>+'2. Indtastningsark'!B18</f>
        <v>Administrativt personale (lægesekretær, praksismanager)</v>
      </c>
      <c r="B16" s="85"/>
      <c r="C16" s="27"/>
      <c r="D16" s="62">
        <v>512309.58715704433</v>
      </c>
      <c r="E16" s="37">
        <f>+D16/37*('2. Indtastningsark'!D18*'2. Indtastningsark'!G18)</f>
        <v>387693.74163235788</v>
      </c>
      <c r="F16" s="38"/>
      <c r="G16" s="29"/>
    </row>
    <row r="17" spans="1:9" x14ac:dyDescent="0.25">
      <c r="A17" s="30"/>
      <c r="B17" s="27"/>
      <c r="C17" s="27"/>
      <c r="D17" s="27"/>
      <c r="E17" s="71">
        <f>SUM(E11:E16)</f>
        <v>1423051.425005981</v>
      </c>
      <c r="F17" s="38"/>
      <c r="G17" s="29"/>
    </row>
    <row r="18" spans="1:9" x14ac:dyDescent="0.25">
      <c r="A18" s="30"/>
      <c r="B18" s="27"/>
      <c r="C18" s="27"/>
      <c r="D18" s="27"/>
      <c r="E18" s="37"/>
      <c r="F18" s="38"/>
      <c r="G18" s="29"/>
    </row>
    <row r="19" spans="1:9" ht="70.900000000000006" customHeight="1" x14ac:dyDescent="0.25">
      <c r="A19" s="86" t="s">
        <v>146</v>
      </c>
      <c r="B19" s="85"/>
      <c r="C19" s="84" t="s">
        <v>136</v>
      </c>
      <c r="D19" s="84"/>
      <c r="E19" s="63">
        <v>0</v>
      </c>
      <c r="F19" s="38"/>
      <c r="G19" s="29"/>
    </row>
    <row r="20" spans="1:9" x14ac:dyDescent="0.25">
      <c r="A20" s="30"/>
      <c r="B20" s="27"/>
      <c r="C20" s="27"/>
      <c r="D20" s="27"/>
      <c r="E20" s="37"/>
      <c r="F20" s="38"/>
      <c r="G20" s="29"/>
    </row>
    <row r="21" spans="1:9" x14ac:dyDescent="0.25">
      <c r="A21" s="30"/>
      <c r="B21" s="27"/>
      <c r="C21" s="27"/>
      <c r="D21" s="27" t="s">
        <v>96</v>
      </c>
      <c r="E21" s="37"/>
      <c r="F21" s="38"/>
      <c r="G21" s="29"/>
    </row>
    <row r="22" spans="1:9" x14ac:dyDescent="0.25">
      <c r="A22" s="30" t="s">
        <v>65</v>
      </c>
      <c r="B22" s="27"/>
      <c r="C22" s="27"/>
      <c r="D22" s="62">
        <v>15000</v>
      </c>
      <c r="E22" s="46">
        <f>+D22*SUM('2. Indtastningsark'!D12:D17)</f>
        <v>60000</v>
      </c>
      <c r="F22" s="38"/>
      <c r="G22" s="29"/>
    </row>
    <row r="23" spans="1:9" x14ac:dyDescent="0.25">
      <c r="A23" s="30"/>
      <c r="B23" s="27"/>
      <c r="C23" s="27"/>
      <c r="D23" s="27"/>
      <c r="E23" s="37"/>
      <c r="F23" s="38"/>
      <c r="G23" s="29"/>
    </row>
    <row r="24" spans="1:9" x14ac:dyDescent="0.25">
      <c r="A24" s="30" t="s">
        <v>69</v>
      </c>
      <c r="B24" s="27"/>
      <c r="C24" s="27"/>
      <c r="D24" s="27"/>
      <c r="E24" s="37"/>
      <c r="F24" s="38">
        <f>+E17-E19+E22</f>
        <v>1483051.425005981</v>
      </c>
      <c r="G24" s="29"/>
    </row>
    <row r="25" spans="1:9" x14ac:dyDescent="0.25">
      <c r="A25" s="30"/>
      <c r="B25" s="27"/>
      <c r="C25" s="27"/>
      <c r="D25" s="27"/>
      <c r="E25" s="27"/>
      <c r="F25" s="28"/>
      <c r="G25" s="29"/>
    </row>
    <row r="26" spans="1:9" ht="48" customHeight="1" x14ac:dyDescent="0.25">
      <c r="A26" s="30" t="s">
        <v>72</v>
      </c>
      <c r="B26" s="39"/>
      <c r="C26" s="85" t="s">
        <v>75</v>
      </c>
      <c r="D26" s="85"/>
      <c r="E26" s="85"/>
      <c r="F26" s="64">
        <v>250000</v>
      </c>
      <c r="G26" s="29" t="s">
        <v>138</v>
      </c>
      <c r="I26" s="21"/>
    </row>
    <row r="27" spans="1:9" x14ac:dyDescent="0.25">
      <c r="A27" s="30"/>
      <c r="B27" s="27"/>
      <c r="C27" s="27"/>
      <c r="D27" s="27"/>
      <c r="E27" s="27"/>
      <c r="F27" s="28"/>
      <c r="G27" s="29"/>
    </row>
    <row r="28" spans="1:9" ht="44.45" customHeight="1" x14ac:dyDescent="0.25">
      <c r="A28" s="30" t="s">
        <v>71</v>
      </c>
      <c r="B28" s="27"/>
      <c r="C28" s="85" t="s">
        <v>76</v>
      </c>
      <c r="D28" s="85"/>
      <c r="E28" s="85"/>
      <c r="F28" s="64">
        <v>150000</v>
      </c>
      <c r="G28" s="29"/>
    </row>
    <row r="29" spans="1:9" x14ac:dyDescent="0.25">
      <c r="A29" s="30"/>
      <c r="B29" s="27"/>
      <c r="C29" s="27"/>
      <c r="D29" s="27"/>
      <c r="E29" s="27"/>
      <c r="F29" s="28"/>
      <c r="G29" s="29"/>
    </row>
    <row r="30" spans="1:9" x14ac:dyDescent="0.25">
      <c r="A30" s="30" t="s">
        <v>98</v>
      </c>
      <c r="B30" s="27"/>
      <c r="C30" s="27"/>
      <c r="D30" s="27"/>
      <c r="E30" s="61">
        <v>4.1200000000000001E-2</v>
      </c>
      <c r="F30" s="40">
        <f>((F5-F7-F24-F26-F28)*E30)+((E17+E19)*E30)</f>
        <v>219539.49483240102</v>
      </c>
      <c r="G30" s="29"/>
    </row>
    <row r="31" spans="1:9" x14ac:dyDescent="0.25">
      <c r="A31" s="30"/>
      <c r="B31" s="27"/>
      <c r="C31" s="27"/>
      <c r="D31" s="27"/>
      <c r="E31" s="27"/>
      <c r="F31" s="28"/>
      <c r="G31" s="29"/>
    </row>
    <row r="32" spans="1:9" x14ac:dyDescent="0.25">
      <c r="A32" s="54" t="s">
        <v>73</v>
      </c>
      <c r="B32" s="27"/>
      <c r="C32" s="27"/>
      <c r="D32" s="27"/>
      <c r="E32" s="27"/>
      <c r="F32" s="52">
        <f>SUM(F7:F31)</f>
        <v>2375353.5200380986</v>
      </c>
      <c r="G32" s="29"/>
    </row>
    <row r="33" spans="1:9" x14ac:dyDescent="0.25">
      <c r="A33" s="30"/>
      <c r="B33" s="27"/>
      <c r="C33" s="27"/>
      <c r="D33" s="27"/>
      <c r="E33" s="27"/>
      <c r="F33" s="28"/>
      <c r="G33" s="29"/>
    </row>
    <row r="34" spans="1:9" x14ac:dyDescent="0.25">
      <c r="A34" s="54" t="s">
        <v>74</v>
      </c>
      <c r="B34" s="27"/>
      <c r="C34" s="27"/>
      <c r="D34" s="27"/>
      <c r="E34" s="27"/>
      <c r="F34" s="53">
        <f>+F5-F32</f>
        <v>3686037.5955111566</v>
      </c>
      <c r="G34" s="29"/>
    </row>
    <row r="35" spans="1:9" x14ac:dyDescent="0.25">
      <c r="A35" s="54"/>
      <c r="B35" s="27"/>
      <c r="C35" s="27"/>
      <c r="D35" s="27"/>
      <c r="E35" s="27"/>
      <c r="F35" s="52"/>
      <c r="G35" s="29"/>
    </row>
    <row r="36" spans="1:9" x14ac:dyDescent="0.25">
      <c r="A36" s="54"/>
      <c r="B36" s="27"/>
      <c r="C36" s="27"/>
      <c r="D36" s="27"/>
      <c r="E36" s="27"/>
      <c r="F36" s="52"/>
      <c r="G36" s="29"/>
      <c r="I36" s="4"/>
    </row>
    <row r="37" spans="1:9" x14ac:dyDescent="0.25">
      <c r="A37" s="30" t="s">
        <v>149</v>
      </c>
      <c r="B37" s="27"/>
      <c r="C37" s="27"/>
      <c r="D37" s="27"/>
      <c r="E37" s="27"/>
      <c r="F37" s="52"/>
      <c r="G37" s="29"/>
      <c r="I37" s="21"/>
    </row>
    <row r="38" spans="1:9" x14ac:dyDescent="0.25">
      <c r="A38" s="30" t="s">
        <v>145</v>
      </c>
      <c r="B38" s="27"/>
      <c r="C38" s="27"/>
      <c r="D38" s="27"/>
      <c r="E38" s="27"/>
      <c r="F38" s="52"/>
      <c r="G38" s="29"/>
      <c r="I38" s="70"/>
    </row>
    <row r="39" spans="1:9" x14ac:dyDescent="0.25">
      <c r="A39" s="54"/>
      <c r="B39" s="27"/>
      <c r="C39" s="27"/>
      <c r="D39" s="27"/>
      <c r="E39" s="27"/>
      <c r="F39" s="52"/>
      <c r="G39" s="29"/>
      <c r="I39" s="70"/>
    </row>
    <row r="40" spans="1:9" x14ac:dyDescent="0.25">
      <c r="A40" s="30" t="s">
        <v>139</v>
      </c>
      <c r="B40" s="27"/>
      <c r="C40" s="27"/>
      <c r="D40" s="27"/>
      <c r="E40" s="27"/>
      <c r="F40" s="52"/>
      <c r="G40" s="29"/>
      <c r="I40" s="4"/>
    </row>
    <row r="41" spans="1:9" x14ac:dyDescent="0.25">
      <c r="A41" s="30" t="s">
        <v>103</v>
      </c>
      <c r="B41" s="27"/>
      <c r="C41" s="27"/>
      <c r="D41" s="27"/>
      <c r="E41" s="27"/>
      <c r="F41" s="52"/>
      <c r="G41" s="29"/>
      <c r="I41" s="70"/>
    </row>
    <row r="42" spans="1:9" ht="15.75" thickBot="1" x14ac:dyDescent="0.3">
      <c r="A42" s="31"/>
      <c r="B42" s="32"/>
      <c r="C42" s="32"/>
      <c r="D42" s="32"/>
      <c r="E42" s="32"/>
      <c r="F42" s="33"/>
      <c r="G42" s="34"/>
    </row>
    <row r="44" spans="1:9" ht="15.75" thickBot="1" x14ac:dyDescent="0.3"/>
    <row r="45" spans="1:9" x14ac:dyDescent="0.25">
      <c r="A45" s="35" t="s">
        <v>133</v>
      </c>
      <c r="B45" s="23"/>
      <c r="C45" s="23"/>
      <c r="D45" s="23"/>
      <c r="E45" s="23"/>
      <c r="F45" s="42">
        <f>+F32/'2. Indtastningsark'!D22</f>
        <v>1187676.7600190493</v>
      </c>
      <c r="G45" s="25"/>
      <c r="I45" s="21"/>
    </row>
    <row r="46" spans="1:9" x14ac:dyDescent="0.25">
      <c r="A46" s="30"/>
      <c r="B46" s="27"/>
      <c r="C46" s="27"/>
      <c r="D46" s="27"/>
      <c r="E46" s="27"/>
      <c r="F46" s="28"/>
      <c r="G46" s="29"/>
    </row>
    <row r="47" spans="1:9" x14ac:dyDescent="0.25">
      <c r="A47" s="43" t="s">
        <v>134</v>
      </c>
      <c r="B47" s="27"/>
      <c r="C47" s="27"/>
      <c r="D47" s="27"/>
      <c r="E47" s="27"/>
      <c r="F47" s="28"/>
      <c r="G47" s="29"/>
    </row>
    <row r="48" spans="1:9" x14ac:dyDescent="0.25">
      <c r="A48" s="43" t="s">
        <v>104</v>
      </c>
      <c r="B48" s="27"/>
      <c r="C48" s="27"/>
      <c r="D48" s="27"/>
      <c r="E48" s="27"/>
      <c r="F48" s="28"/>
      <c r="G48" s="29"/>
    </row>
    <row r="49" spans="1:7" x14ac:dyDescent="0.25">
      <c r="A49" s="43" t="s">
        <v>135</v>
      </c>
      <c r="B49" s="27"/>
      <c r="C49" s="27"/>
      <c r="D49" s="27"/>
      <c r="E49" s="27"/>
      <c r="F49" s="28"/>
      <c r="G49" s="29"/>
    </row>
    <row r="50" spans="1:7" ht="15.75" thickBot="1" x14ac:dyDescent="0.3">
      <c r="A50" s="31"/>
      <c r="B50" s="32"/>
      <c r="C50" s="32"/>
      <c r="D50" s="32"/>
      <c r="E50" s="32"/>
      <c r="F50" s="33"/>
      <c r="G50" s="34"/>
    </row>
    <row r="52" spans="1:7" ht="15.75" thickBot="1" x14ac:dyDescent="0.3"/>
    <row r="53" spans="1:7" x14ac:dyDescent="0.25">
      <c r="A53" s="35" t="s">
        <v>102</v>
      </c>
      <c r="B53" s="23"/>
      <c r="C53" s="23"/>
      <c r="D53" s="23"/>
      <c r="E53" s="23"/>
      <c r="F53" s="42">
        <f>+F34/'2. Indtastningsark'!D12</f>
        <v>1843018.7977555783</v>
      </c>
      <c r="G53" s="25"/>
    </row>
    <row r="54" spans="1:7" x14ac:dyDescent="0.25">
      <c r="A54" s="30"/>
      <c r="B54" s="27"/>
      <c r="C54" s="27"/>
      <c r="D54" s="27"/>
      <c r="E54" s="27"/>
      <c r="F54" s="28"/>
      <c r="G54" s="29"/>
    </row>
    <row r="55" spans="1:7" x14ac:dyDescent="0.25">
      <c r="A55" s="27" t="s">
        <v>130</v>
      </c>
      <c r="B55" s="27"/>
      <c r="C55" s="27"/>
      <c r="D55" s="27"/>
      <c r="E55" s="27"/>
      <c r="F55" s="28"/>
      <c r="G55" s="29"/>
    </row>
    <row r="56" spans="1:7" x14ac:dyDescent="0.25">
      <c r="A56" s="27"/>
      <c r="B56" s="27"/>
      <c r="C56" s="27"/>
      <c r="D56" s="27"/>
      <c r="E56" s="27"/>
      <c r="F56" s="28"/>
      <c r="G56" s="29"/>
    </row>
    <row r="57" spans="1:7" x14ac:dyDescent="0.25">
      <c r="A57" s="43" t="s">
        <v>108</v>
      </c>
      <c r="B57" s="27"/>
      <c r="C57" s="27"/>
      <c r="D57" s="27"/>
      <c r="E57" s="27"/>
      <c r="F57" s="28"/>
      <c r="G57" s="29"/>
    </row>
    <row r="58" spans="1:7" x14ac:dyDescent="0.25">
      <c r="A58" s="43" t="s">
        <v>131</v>
      </c>
      <c r="B58" s="27"/>
      <c r="C58" s="27"/>
      <c r="D58" s="27"/>
      <c r="E58" s="27"/>
      <c r="F58" s="28"/>
      <c r="G58" s="29"/>
    </row>
    <row r="59" spans="1:7" x14ac:dyDescent="0.25">
      <c r="A59" s="43"/>
      <c r="B59" s="27"/>
      <c r="C59" s="27"/>
      <c r="D59" s="27"/>
      <c r="E59" s="27"/>
      <c r="F59" s="28"/>
      <c r="G59" s="29"/>
    </row>
    <row r="60" spans="1:7" x14ac:dyDescent="0.25">
      <c r="A60" s="43" t="s">
        <v>105</v>
      </c>
      <c r="B60" s="27"/>
      <c r="C60" s="27"/>
      <c r="D60" s="27"/>
      <c r="E60" s="27"/>
      <c r="F60" s="28"/>
      <c r="G60" s="29"/>
    </row>
    <row r="61" spans="1:7" x14ac:dyDescent="0.25">
      <c r="A61" s="43" t="s">
        <v>106</v>
      </c>
      <c r="B61" s="27"/>
      <c r="C61" s="27"/>
      <c r="D61" s="27"/>
      <c r="E61" s="27"/>
      <c r="F61" s="28"/>
      <c r="G61" s="29"/>
    </row>
    <row r="62" spans="1:7" x14ac:dyDescent="0.25">
      <c r="A62" s="43" t="s">
        <v>107</v>
      </c>
      <c r="B62" s="27"/>
      <c r="C62" s="27"/>
      <c r="D62" s="27"/>
      <c r="E62" s="27"/>
      <c r="F62" s="28"/>
      <c r="G62" s="29"/>
    </row>
    <row r="63" spans="1:7" ht="15.75" thickBot="1" x14ac:dyDescent="0.3">
      <c r="A63" s="31"/>
      <c r="B63" s="32"/>
      <c r="C63" s="32"/>
      <c r="D63" s="32"/>
      <c r="E63" s="32"/>
      <c r="F63" s="33"/>
      <c r="G63" s="34"/>
    </row>
    <row r="65" spans="1:7" ht="15.75" thickBot="1" x14ac:dyDescent="0.3"/>
    <row r="66" spans="1:7" x14ac:dyDescent="0.25">
      <c r="A66" s="55" t="s">
        <v>109</v>
      </c>
      <c r="B66" s="23"/>
      <c r="C66" s="23"/>
      <c r="D66" s="23"/>
      <c r="E66" s="23"/>
      <c r="F66" s="42"/>
      <c r="G66" s="25"/>
    </row>
    <row r="67" spans="1:7" x14ac:dyDescent="0.25">
      <c r="A67" s="30"/>
      <c r="B67" s="27"/>
      <c r="C67" s="27"/>
      <c r="D67" s="27"/>
      <c r="E67" s="27"/>
      <c r="F67" s="28"/>
      <c r="G67" s="29"/>
    </row>
    <row r="68" spans="1:7" x14ac:dyDescent="0.25">
      <c r="A68" s="27" t="s">
        <v>112</v>
      </c>
      <c r="B68" s="27"/>
      <c r="C68" s="27"/>
      <c r="D68" s="27"/>
      <c r="E68" s="27"/>
      <c r="F68" s="28"/>
      <c r="G68" s="29"/>
    </row>
    <row r="69" spans="1:7" x14ac:dyDescent="0.25">
      <c r="A69" s="27" t="s">
        <v>113</v>
      </c>
      <c r="B69" s="27"/>
      <c r="C69" s="27"/>
      <c r="D69" s="27"/>
      <c r="E69" s="27"/>
      <c r="F69" s="28"/>
      <c r="G69" s="29"/>
    </row>
    <row r="70" spans="1:7" x14ac:dyDescent="0.25">
      <c r="A70" s="43" t="s">
        <v>110</v>
      </c>
      <c r="B70" s="27"/>
      <c r="C70" s="27"/>
      <c r="D70" s="27"/>
      <c r="E70" s="27"/>
      <c r="F70" s="28"/>
      <c r="G70" s="29"/>
    </row>
    <row r="71" spans="1:7" x14ac:dyDescent="0.25">
      <c r="A71" s="43" t="s">
        <v>111</v>
      </c>
      <c r="B71" s="27"/>
      <c r="C71" s="27"/>
      <c r="D71" s="27"/>
      <c r="E71" s="27"/>
      <c r="F71" s="28"/>
      <c r="G71" s="29"/>
    </row>
    <row r="72" spans="1:7" x14ac:dyDescent="0.25">
      <c r="A72" s="43"/>
      <c r="B72" s="27"/>
      <c r="C72" s="27"/>
      <c r="D72" s="27"/>
      <c r="E72" s="27"/>
      <c r="F72" s="28"/>
      <c r="G72" s="29"/>
    </row>
    <row r="73" spans="1:7" x14ac:dyDescent="0.25">
      <c r="A73" s="43" t="s">
        <v>115</v>
      </c>
      <c r="B73" s="27"/>
      <c r="C73" s="27"/>
      <c r="D73" s="27"/>
      <c r="E73" s="27"/>
      <c r="F73" s="28"/>
      <c r="G73" s="29"/>
    </row>
    <row r="74" spans="1:7" x14ac:dyDescent="0.25">
      <c r="A74" s="43" t="s">
        <v>116</v>
      </c>
      <c r="B74" s="27"/>
      <c r="C74" s="27"/>
      <c r="D74" s="27"/>
      <c r="E74" s="27"/>
      <c r="F74" s="28"/>
      <c r="G74" s="29"/>
    </row>
    <row r="75" spans="1:7" x14ac:dyDescent="0.25">
      <c r="A75" s="43" t="s">
        <v>117</v>
      </c>
      <c r="B75" s="27"/>
      <c r="C75" s="27"/>
      <c r="D75" s="27"/>
      <c r="E75" s="27"/>
      <c r="F75" s="28"/>
      <c r="G75" s="29"/>
    </row>
    <row r="76" spans="1:7" x14ac:dyDescent="0.25">
      <c r="A76" s="43" t="s">
        <v>118</v>
      </c>
      <c r="B76" s="27"/>
      <c r="C76" s="27"/>
      <c r="D76" s="27"/>
      <c r="E76" s="27"/>
      <c r="F76" s="28"/>
      <c r="G76" s="29"/>
    </row>
    <row r="77" spans="1:7" x14ac:dyDescent="0.25">
      <c r="A77" s="43"/>
      <c r="B77" s="27"/>
      <c r="C77" s="27"/>
      <c r="D77" s="27"/>
      <c r="E77" s="27"/>
      <c r="F77" s="57" t="s">
        <v>119</v>
      </c>
      <c r="G77" s="29"/>
    </row>
    <row r="78" spans="1:7" x14ac:dyDescent="0.25">
      <c r="A78" s="43" t="s">
        <v>120</v>
      </c>
      <c r="B78" s="27"/>
      <c r="C78" s="27"/>
      <c r="D78" s="27"/>
      <c r="E78" s="27"/>
      <c r="F78" s="28">
        <v>1000</v>
      </c>
      <c r="G78" s="29"/>
    </row>
    <row r="79" spans="1:7" x14ac:dyDescent="0.25">
      <c r="A79" s="43" t="s">
        <v>121</v>
      </c>
      <c r="B79" s="27"/>
      <c r="C79" s="27"/>
      <c r="D79" s="27"/>
      <c r="E79" s="27"/>
      <c r="F79" s="28">
        <v>750</v>
      </c>
      <c r="G79" s="29"/>
    </row>
    <row r="80" spans="1:7" x14ac:dyDescent="0.25">
      <c r="A80" s="43" t="s">
        <v>122</v>
      </c>
      <c r="B80" s="27"/>
      <c r="C80" s="27"/>
      <c r="D80" s="27"/>
      <c r="E80" s="27"/>
      <c r="F80" s="28">
        <v>780</v>
      </c>
      <c r="G80" s="29"/>
    </row>
    <row r="81" spans="1:7" x14ac:dyDescent="0.25">
      <c r="A81" s="56" t="s">
        <v>123</v>
      </c>
      <c r="B81" s="27"/>
      <c r="C81" s="27"/>
      <c r="D81" s="27"/>
      <c r="E81" s="27"/>
      <c r="F81" s="52">
        <f>SUM(F78:F80)</f>
        <v>2530</v>
      </c>
      <c r="G81" s="29"/>
    </row>
    <row r="82" spans="1:7" x14ac:dyDescent="0.25">
      <c r="A82" s="58" t="s">
        <v>124</v>
      </c>
      <c r="B82" s="27"/>
      <c r="C82" s="27"/>
      <c r="D82" s="27"/>
      <c r="E82" s="27"/>
      <c r="F82" s="28">
        <v>-1000</v>
      </c>
      <c r="G82" s="29"/>
    </row>
    <row r="83" spans="1:7" x14ac:dyDescent="0.25">
      <c r="A83" s="58" t="s">
        <v>125</v>
      </c>
      <c r="B83" s="27"/>
      <c r="C83" s="27"/>
      <c r="D83" s="27"/>
      <c r="E83" s="27"/>
      <c r="F83" s="28">
        <v>-430</v>
      </c>
      <c r="G83" s="29"/>
    </row>
    <row r="84" spans="1:7" x14ac:dyDescent="0.25">
      <c r="A84" s="59" t="s">
        <v>126</v>
      </c>
      <c r="B84" s="27"/>
      <c r="C84" s="27"/>
      <c r="D84" s="27"/>
      <c r="E84" s="27"/>
      <c r="F84" s="52">
        <f>SUM(F81:F83)</f>
        <v>1100</v>
      </c>
      <c r="G84" s="29"/>
    </row>
    <row r="85" spans="1:7" ht="15.75" thickBot="1" x14ac:dyDescent="0.3">
      <c r="A85" s="31"/>
      <c r="B85" s="32"/>
      <c r="C85" s="32"/>
      <c r="D85" s="32"/>
      <c r="E85" s="32"/>
      <c r="F85" s="33"/>
      <c r="G85" s="34"/>
    </row>
  </sheetData>
  <sheetProtection sheet="1" selectLockedCells="1"/>
  <mergeCells count="6">
    <mergeCell ref="C19:D19"/>
    <mergeCell ref="C26:E26"/>
    <mergeCell ref="C28:E28"/>
    <mergeCell ref="A1:G1"/>
    <mergeCell ref="A19:B19"/>
    <mergeCell ref="A16:B16"/>
  </mergeCells>
  <pageMargins left="0.7" right="0.7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0C5B-2291-426C-B161-2468C3DEF8DE}">
  <dimension ref="B2:C5"/>
  <sheetViews>
    <sheetView workbookViewId="0">
      <selection activeCell="D13" sqref="D13"/>
    </sheetView>
  </sheetViews>
  <sheetFormatPr defaultRowHeight="15" x14ac:dyDescent="0.25"/>
  <sheetData>
    <row r="2" spans="2:3" x14ac:dyDescent="0.25">
      <c r="B2" t="s">
        <v>155</v>
      </c>
    </row>
    <row r="3" spans="2:3" x14ac:dyDescent="0.25">
      <c r="B3" s="75">
        <v>43922</v>
      </c>
      <c r="C3">
        <v>1.1015503346381654</v>
      </c>
    </row>
    <row r="4" spans="2:3" x14ac:dyDescent="0.25">
      <c r="B4" s="75">
        <v>45931</v>
      </c>
      <c r="C4">
        <v>1.2400934619358679</v>
      </c>
    </row>
    <row r="5" spans="2:3" x14ac:dyDescent="0.25">
      <c r="B5" t="s">
        <v>154</v>
      </c>
      <c r="C5">
        <f>C4/C3</f>
        <v>1.1257710364576401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1. Quick guide Omsætning</vt:lpstr>
      <vt:lpstr>2. Indtastningsark</vt:lpstr>
      <vt:lpstr>3. Rapportering omsætning</vt:lpstr>
      <vt:lpstr>4. Quick guide Resultat</vt:lpstr>
      <vt:lpstr>5. Resultat</vt:lpstr>
      <vt:lpstr>Regulering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 Hedengran</dc:creator>
  <cp:lastModifiedBy>Sif Hedengran</cp:lastModifiedBy>
  <cp:lastPrinted>2020-09-28T13:03:45Z</cp:lastPrinted>
  <dcterms:created xsi:type="dcterms:W3CDTF">2020-01-21T08:35:57Z</dcterms:created>
  <dcterms:modified xsi:type="dcterms:W3CDTF">2025-12-11T10:38:30Z</dcterms:modified>
</cp:coreProperties>
</file>