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2CF094F1-B12A-45FA-902D-CA2AFC658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'Ark1'!$B$1:$L$27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C34" i="1" s="1"/>
  <c r="L26" i="1" l="1"/>
  <c r="L27" i="1" s="1"/>
  <c r="L6" i="1" s="1"/>
  <c r="C31" i="1"/>
  <c r="P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6" i="1" l="1"/>
  <c r="C27" i="1" s="1"/>
  <c r="C25" i="1" s="1"/>
  <c r="J26" i="1"/>
  <c r="J27" i="1" s="1"/>
  <c r="D26" i="1"/>
  <c r="D27" i="1" s="1"/>
  <c r="H26" i="1"/>
  <c r="H27" i="1" s="1"/>
  <c r="F26" i="1"/>
  <c r="F27" i="1" s="1"/>
  <c r="K26" i="1"/>
  <c r="K27" i="1" s="1"/>
  <c r="E26" i="1"/>
  <c r="E27" i="1" s="1"/>
  <c r="G26" i="1"/>
  <c r="G27" i="1" s="1"/>
  <c r="I26" i="1"/>
  <c r="I27" i="1" s="1"/>
  <c r="C6" i="1" l="1"/>
  <c r="C17" i="1"/>
  <c r="L21" i="1"/>
  <c r="L8" i="1"/>
  <c r="L15" i="1"/>
  <c r="L13" i="1"/>
  <c r="L22" i="1"/>
  <c r="L9" i="1"/>
  <c r="L16" i="1"/>
  <c r="L24" i="1"/>
  <c r="L10" i="1"/>
  <c r="L19" i="1"/>
  <c r="L14" i="1"/>
  <c r="L23" i="1"/>
  <c r="L7" i="1"/>
  <c r="L18" i="1"/>
  <c r="L17" i="1"/>
  <c r="L12" i="1"/>
  <c r="L20" i="1"/>
  <c r="L11" i="1"/>
  <c r="L25" i="1"/>
  <c r="K21" i="1"/>
  <c r="K8" i="1"/>
  <c r="K10" i="1"/>
  <c r="K22" i="1"/>
  <c r="K17" i="1"/>
  <c r="K15" i="1"/>
  <c r="K20" i="1"/>
  <c r="K14" i="1"/>
  <c r="K7" i="1"/>
  <c r="K6" i="1"/>
  <c r="K18" i="1"/>
  <c r="K23" i="1"/>
  <c r="K13" i="1"/>
  <c r="K16" i="1"/>
  <c r="K19" i="1"/>
  <c r="K24" i="1"/>
  <c r="K12" i="1"/>
  <c r="K9" i="1"/>
  <c r="K25" i="1"/>
  <c r="K11" i="1"/>
  <c r="E16" i="1"/>
  <c r="E9" i="1"/>
  <c r="E7" i="1"/>
  <c r="E15" i="1"/>
  <c r="E6" i="1"/>
  <c r="E11" i="1"/>
  <c r="E18" i="1"/>
  <c r="E23" i="1"/>
  <c r="E19" i="1"/>
  <c r="E13" i="1"/>
  <c r="E21" i="1"/>
  <c r="E14" i="1"/>
  <c r="E25" i="1"/>
  <c r="E17" i="1"/>
  <c r="E24" i="1"/>
  <c r="E8" i="1"/>
  <c r="E20" i="1"/>
  <c r="E22" i="1"/>
  <c r="E10" i="1"/>
  <c r="E12" i="1"/>
  <c r="F15" i="1"/>
  <c r="F8" i="1"/>
  <c r="F18" i="1"/>
  <c r="F22" i="1"/>
  <c r="F14" i="1"/>
  <c r="F10" i="1"/>
  <c r="F20" i="1"/>
  <c r="F16" i="1"/>
  <c r="F13" i="1"/>
  <c r="F17" i="1"/>
  <c r="F7" i="1"/>
  <c r="F25" i="1"/>
  <c r="F12" i="1"/>
  <c r="F21" i="1"/>
  <c r="F23" i="1"/>
  <c r="F9" i="1"/>
  <c r="F11" i="1"/>
  <c r="F6" i="1"/>
  <c r="F24" i="1"/>
  <c r="F19" i="1"/>
  <c r="H12" i="1"/>
  <c r="H24" i="1"/>
  <c r="H7" i="1"/>
  <c r="H6" i="1"/>
  <c r="H11" i="1"/>
  <c r="H10" i="1"/>
  <c r="H18" i="1"/>
  <c r="H25" i="1"/>
  <c r="H8" i="1"/>
  <c r="H9" i="1"/>
  <c r="H13" i="1"/>
  <c r="H23" i="1"/>
  <c r="H20" i="1"/>
  <c r="H21" i="1"/>
  <c r="H16" i="1"/>
  <c r="H15" i="1"/>
  <c r="H14" i="1"/>
  <c r="H19" i="1"/>
  <c r="H22" i="1"/>
  <c r="H17" i="1"/>
  <c r="C10" i="1"/>
  <c r="C8" i="1"/>
  <c r="C7" i="1"/>
  <c r="C11" i="1"/>
  <c r="C23" i="1"/>
  <c r="C13" i="1"/>
  <c r="C12" i="1"/>
  <c r="C9" i="1"/>
  <c r="C14" i="1"/>
  <c r="C18" i="1"/>
  <c r="C24" i="1"/>
  <c r="C21" i="1"/>
  <c r="C15" i="1"/>
  <c r="C19" i="1"/>
  <c r="C20" i="1"/>
  <c r="C16" i="1"/>
  <c r="C22" i="1"/>
  <c r="I20" i="1"/>
  <c r="I12" i="1"/>
  <c r="I6" i="1"/>
  <c r="I8" i="1"/>
  <c r="I23" i="1"/>
  <c r="I19" i="1"/>
  <c r="I25" i="1"/>
  <c r="I9" i="1"/>
  <c r="I18" i="1"/>
  <c r="I10" i="1"/>
  <c r="I24" i="1"/>
  <c r="I7" i="1"/>
  <c r="I15" i="1"/>
  <c r="I11" i="1"/>
  <c r="I14" i="1"/>
  <c r="I17" i="1"/>
  <c r="I13" i="1"/>
  <c r="I22" i="1"/>
  <c r="I16" i="1"/>
  <c r="I21" i="1"/>
  <c r="D24" i="1"/>
  <c r="D21" i="1"/>
  <c r="D10" i="1"/>
  <c r="D6" i="1"/>
  <c r="D14" i="1"/>
  <c r="D19" i="1"/>
  <c r="D12" i="1"/>
  <c r="D18" i="1"/>
  <c r="D25" i="1"/>
  <c r="D11" i="1"/>
  <c r="D13" i="1"/>
  <c r="D17" i="1"/>
  <c r="D16" i="1"/>
  <c r="D15" i="1"/>
  <c r="D22" i="1"/>
  <c r="D9" i="1"/>
  <c r="D8" i="1"/>
  <c r="D23" i="1"/>
  <c r="D7" i="1"/>
  <c r="D20" i="1"/>
  <c r="G13" i="1"/>
  <c r="G9" i="1"/>
  <c r="G24" i="1"/>
  <c r="G6" i="1"/>
  <c r="G8" i="1"/>
  <c r="G22" i="1"/>
  <c r="G14" i="1"/>
  <c r="G21" i="1"/>
  <c r="G25" i="1"/>
  <c r="G17" i="1"/>
  <c r="G20" i="1"/>
  <c r="G19" i="1"/>
  <c r="G10" i="1"/>
  <c r="G12" i="1"/>
  <c r="G16" i="1"/>
  <c r="G15" i="1"/>
  <c r="G11" i="1"/>
  <c r="G18" i="1"/>
  <c r="G7" i="1"/>
  <c r="G23" i="1"/>
  <c r="J23" i="1"/>
  <c r="J13" i="1"/>
  <c r="J12" i="1"/>
  <c r="J8" i="1"/>
  <c r="J20" i="1"/>
  <c r="J6" i="1"/>
  <c r="J7" i="1"/>
  <c r="J25" i="1"/>
  <c r="J9" i="1"/>
  <c r="J17" i="1"/>
  <c r="J24" i="1"/>
  <c r="J15" i="1"/>
  <c r="J16" i="1"/>
  <c r="J18" i="1"/>
  <c r="J14" i="1"/>
  <c r="J11" i="1"/>
  <c r="J10" i="1"/>
  <c r="J22" i="1"/>
  <c r="J19" i="1"/>
  <c r="J21" i="1"/>
</calcChain>
</file>

<file path=xl/sharedStrings.xml><?xml version="1.0" encoding="utf-8"?>
<sst xmlns="http://schemas.openxmlformats.org/spreadsheetml/2006/main" count="30" uniqueCount="30">
  <si>
    <t>PRAKTISERENDE LÆGERS ORGANISATION</t>
  </si>
  <si>
    <t>timer</t>
  </si>
  <si>
    <t>1. trin</t>
  </si>
  <si>
    <t>2. trin</t>
  </si>
  <si>
    <t>3. trin</t>
  </si>
  <si>
    <t>4. trin</t>
  </si>
  <si>
    <t>5. trin</t>
  </si>
  <si>
    <t>6. trin</t>
  </si>
  <si>
    <t>7. trin</t>
  </si>
  <si>
    <t>8. trin</t>
  </si>
  <si>
    <t>9. trin</t>
  </si>
  <si>
    <t>10. trin</t>
  </si>
  <si>
    <t>2    60%</t>
  </si>
  <si>
    <t>6    33%</t>
  </si>
  <si>
    <t>11   25%</t>
  </si>
  <si>
    <t>14   20%</t>
  </si>
  <si>
    <t>18   15%</t>
  </si>
  <si>
    <t>Ret her:</t>
  </si>
  <si>
    <t>Netto</t>
  </si>
  <si>
    <t>Brutto</t>
  </si>
  <si>
    <t>Terman Tranberg, Danske Regioner (tt@regioner.dk + 35 29 82 24) har 22. marts 2007 hjulpet med at oversætte henvisningen til den gl.. OK til gældende OK.</t>
  </si>
  <si>
    <t>Kopi af Overenskomst for overlæger mellem ARF og Foreningen af Speciallæger findes på: 'G:\LAK\Ad hoc\Bedriftlægers løn'.</t>
  </si>
  <si>
    <t xml:space="preserve">Arbejdsgivers pensionsbidrag, jf. aftale om løn- og ansættelsesvilkår for bedriftslæger mellem DA og PLO § 8 stk. 8. </t>
  </si>
  <si>
    <t>Antal ugl.</t>
  </si>
  <si>
    <t>Pensionsgivende grundløn, jf. overenskomst for overlæger § 4 stk. 1 - angivet i 31. marts 2018-niveau.</t>
  </si>
  <si>
    <t>Pensionsgivende funktionstillæg til overlæger, der ikke varetager formaliseret vagt, jf. overenskomst for overlæger § 5 stk. 2  - angivet i 31. marts 2018-niveau.</t>
  </si>
  <si>
    <t>Nettoløn (ekskl. pension) - angivet i 31. marts 2018-niveau.</t>
  </si>
  <si>
    <t>Nettoløn (ekskl. pension) - pct.reguleret til 1. april 2024-niveau.</t>
  </si>
  <si>
    <t>Bruttoløn for bedriftslæger pr. 1. oktober 2024</t>
  </si>
  <si>
    <t>Procentregulering pr 1. oktober 2024 - findes på KTOs eller på Danske Regioners hjemmeside.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</si>
</sst>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9" x14ac:knownFonts="1">
    <font>
      <sz val="10"/>
      <name val="Arial"/>
    </font>
    <font>
      <sz val="16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sz val="7"/>
      <color indexed="10"/>
      <name val="Verdana"/>
      <family val="2"/>
    </font>
    <font>
      <sz val="7.5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Protection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quotePrefix="1" applyFont="1"/>
    <xf numFmtId="0" fontId="1" fillId="0" borderId="0" xfId="0" applyFont="1"/>
    <xf numFmtId="2" fontId="0" fillId="0" borderId="0" xfId="0" applyNumberFormat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3" fillId="0" borderId="0" xfId="0" applyFont="1"/>
    <xf numFmtId="2" fontId="3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4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165" fontId="4" fillId="0" borderId="0" xfId="0" applyNumberFormat="1" applyFont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4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4" xfId="0" quotePrefix="1" applyFont="1" applyBorder="1" applyAlignment="1">
      <alignment horizontal="left"/>
    </xf>
    <xf numFmtId="0" fontId="2" fillId="0" borderId="15" xfId="0" quotePrefix="1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8" fillId="0" borderId="0" xfId="0" applyFont="1"/>
  </cellXfs>
  <cellStyles count="2">
    <cellStyle name="Komma 2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="130" zoomScaleNormal="130" workbookViewId="0">
      <selection activeCell="D33" sqref="D33"/>
    </sheetView>
  </sheetViews>
  <sheetFormatPr defaultColWidth="9.7109375" defaultRowHeight="12.75" x14ac:dyDescent="0.2"/>
  <cols>
    <col min="1" max="1" width="4.140625" customWidth="1"/>
    <col min="2" max="12" width="11.28515625" customWidth="1"/>
    <col min="13" max="13" width="1.28515625" customWidth="1"/>
    <col min="14" max="14" width="6" style="3" customWidth="1"/>
    <col min="15" max="15" width="3" bestFit="1" customWidth="1"/>
    <col min="16" max="16" width="4.5703125" bestFit="1" customWidth="1"/>
  </cols>
  <sheetData>
    <row r="1" spans="1:17" ht="20.25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20.25" x14ac:dyDescent="0.3">
      <c r="B2" s="1" t="s">
        <v>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ht="11.2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">
      <c r="A4" s="30"/>
      <c r="B4" s="28" t="s">
        <v>23</v>
      </c>
      <c r="C4" s="21"/>
      <c r="D4" s="4"/>
      <c r="E4" s="4"/>
      <c r="F4" s="4"/>
      <c r="G4" s="4"/>
      <c r="H4" s="4"/>
      <c r="I4" s="4"/>
      <c r="J4" s="4"/>
      <c r="K4" s="4"/>
      <c r="L4" s="5"/>
      <c r="M4" s="6"/>
      <c r="N4" s="7"/>
      <c r="O4" s="6"/>
      <c r="P4" s="6"/>
      <c r="Q4" s="6"/>
    </row>
    <row r="5" spans="1:17" ht="13.5" thickBot="1" x14ac:dyDescent="0.25">
      <c r="B5" s="29" t="s">
        <v>1</v>
      </c>
      <c r="C5" s="22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9" t="s">
        <v>11</v>
      </c>
      <c r="M5" s="6"/>
      <c r="N5" s="7"/>
      <c r="O5" s="6"/>
      <c r="P5" s="6"/>
      <c r="Q5" s="6"/>
    </row>
    <row r="6" spans="1:17" x14ac:dyDescent="0.2">
      <c r="B6" s="24">
        <v>1</v>
      </c>
      <c r="C6" s="10">
        <f>SUM(C$27/37*$O6*(1+$P6))</f>
        <v>37845.638313081079</v>
      </c>
      <c r="D6" s="10">
        <f t="shared" ref="C6:L15" si="0">SUM(D$27/37*$O6*(1+$P6))</f>
        <v>38442.395069837839</v>
      </c>
      <c r="E6" s="10">
        <f t="shared" si="0"/>
        <v>39039.1518265946</v>
      </c>
      <c r="F6" s="10">
        <f t="shared" si="0"/>
        <v>39934.286961729733</v>
      </c>
      <c r="G6" s="10">
        <f t="shared" si="0"/>
        <v>40531.043718486486</v>
      </c>
      <c r="H6" s="10">
        <f t="shared" si="0"/>
        <v>41127.800475243246</v>
      </c>
      <c r="I6" s="10">
        <f t="shared" si="0"/>
        <v>41724.557231999999</v>
      </c>
      <c r="J6" s="10">
        <f t="shared" si="0"/>
        <v>42371.043718486486</v>
      </c>
      <c r="K6" s="10">
        <f t="shared" si="0"/>
        <v>43017.53020497298</v>
      </c>
      <c r="L6" s="10">
        <f>SUM(L$27/37*$O6*(1+$P6))</f>
        <v>43415.368042810813</v>
      </c>
      <c r="M6" s="6"/>
      <c r="N6" s="7"/>
      <c r="O6" s="6">
        <v>1</v>
      </c>
      <c r="P6" s="7">
        <f>3/5</f>
        <v>0.6</v>
      </c>
      <c r="Q6" s="6"/>
    </row>
    <row r="7" spans="1:17" x14ac:dyDescent="0.2">
      <c r="B7" s="24" t="s">
        <v>12</v>
      </c>
      <c r="C7" s="10">
        <f t="shared" si="0"/>
        <v>75691.276626162158</v>
      </c>
      <c r="D7" s="10">
        <f t="shared" si="0"/>
        <v>76884.790139675679</v>
      </c>
      <c r="E7" s="10">
        <f t="shared" si="0"/>
        <v>78078.303653189199</v>
      </c>
      <c r="F7" s="10">
        <f t="shared" si="0"/>
        <v>79868.573923459466</v>
      </c>
      <c r="G7" s="10">
        <f t="shared" si="0"/>
        <v>81062.087436972972</v>
      </c>
      <c r="H7" s="10">
        <f t="shared" si="0"/>
        <v>82255.600950486492</v>
      </c>
      <c r="I7" s="10">
        <f t="shared" si="0"/>
        <v>83449.114463999998</v>
      </c>
      <c r="J7" s="10">
        <f t="shared" si="0"/>
        <v>84742.087436972972</v>
      </c>
      <c r="K7" s="10">
        <f t="shared" si="0"/>
        <v>86035.06040994596</v>
      </c>
      <c r="L7" s="10">
        <f t="shared" si="0"/>
        <v>86830.736085621626</v>
      </c>
      <c r="M7" s="6"/>
      <c r="N7" s="7"/>
      <c r="O7" s="6">
        <v>2</v>
      </c>
      <c r="P7" s="7">
        <f>3/5</f>
        <v>0.6</v>
      </c>
      <c r="Q7" s="6"/>
    </row>
    <row r="8" spans="1:17" ht="13.5" thickBot="1" x14ac:dyDescent="0.25">
      <c r="B8" s="25">
        <v>3</v>
      </c>
      <c r="C8" s="11">
        <f t="shared" si="0"/>
        <v>113536.91493924326</v>
      </c>
      <c r="D8" s="11">
        <f t="shared" si="0"/>
        <v>115327.18520951351</v>
      </c>
      <c r="E8" s="11">
        <f t="shared" si="0"/>
        <v>117117.45547978381</v>
      </c>
      <c r="F8" s="11">
        <f t="shared" si="0"/>
        <v>119802.86088518921</v>
      </c>
      <c r="G8" s="11">
        <f t="shared" si="0"/>
        <v>121593.13115545944</v>
      </c>
      <c r="H8" s="11">
        <f t="shared" si="0"/>
        <v>123383.40142572972</v>
      </c>
      <c r="I8" s="11">
        <f t="shared" si="0"/>
        <v>125173.67169599999</v>
      </c>
      <c r="J8" s="11">
        <f t="shared" si="0"/>
        <v>127113.13115545944</v>
      </c>
      <c r="K8" s="11">
        <f t="shared" si="0"/>
        <v>129052.59061491892</v>
      </c>
      <c r="L8" s="11">
        <f t="shared" si="0"/>
        <v>130246.10412843242</v>
      </c>
      <c r="M8" s="6"/>
      <c r="N8" s="7"/>
      <c r="O8" s="6">
        <v>3</v>
      </c>
      <c r="P8" s="7">
        <f>3/5</f>
        <v>0.6</v>
      </c>
      <c r="Q8" s="6"/>
    </row>
    <row r="9" spans="1:17" x14ac:dyDescent="0.2">
      <c r="B9" s="24">
        <v>4</v>
      </c>
      <c r="C9" s="23">
        <f t="shared" si="0"/>
        <v>126152.12771027026</v>
      </c>
      <c r="D9" s="10">
        <f t="shared" si="0"/>
        <v>128141.31689945946</v>
      </c>
      <c r="E9" s="10">
        <f t="shared" si="0"/>
        <v>130130.50608864865</v>
      </c>
      <c r="F9" s="10">
        <f t="shared" si="0"/>
        <v>133114.28987243242</v>
      </c>
      <c r="G9" s="10">
        <f t="shared" si="0"/>
        <v>135103.47906162159</v>
      </c>
      <c r="H9" s="10">
        <f t="shared" si="0"/>
        <v>137092.66825081079</v>
      </c>
      <c r="I9" s="10">
        <f t="shared" si="0"/>
        <v>139081.85743999999</v>
      </c>
      <c r="J9" s="10">
        <f t="shared" si="0"/>
        <v>141236.81239495493</v>
      </c>
      <c r="K9" s="10">
        <f t="shared" si="0"/>
        <v>143391.7673499099</v>
      </c>
      <c r="L9" s="10">
        <f t="shared" si="0"/>
        <v>144717.89347603603</v>
      </c>
      <c r="M9" s="6"/>
      <c r="N9" s="7"/>
      <c r="O9" s="6">
        <v>4</v>
      </c>
      <c r="P9" s="7">
        <f t="shared" ref="P9:P14" si="1">1/3</f>
        <v>0.33333333333333331</v>
      </c>
      <c r="Q9" s="6"/>
    </row>
    <row r="10" spans="1:17" x14ac:dyDescent="0.2">
      <c r="B10" s="24">
        <v>5</v>
      </c>
      <c r="C10" s="10">
        <f t="shared" si="0"/>
        <v>157690.15963783782</v>
      </c>
      <c r="D10" s="10">
        <f t="shared" si="0"/>
        <v>160176.64612432432</v>
      </c>
      <c r="E10" s="10">
        <f t="shared" si="0"/>
        <v>162663.1326108108</v>
      </c>
      <c r="F10" s="10">
        <f t="shared" si="0"/>
        <v>166392.86234054054</v>
      </c>
      <c r="G10" s="10">
        <f t="shared" si="0"/>
        <v>168879.34882702702</v>
      </c>
      <c r="H10" s="10">
        <f t="shared" si="0"/>
        <v>171365.8353135135</v>
      </c>
      <c r="I10" s="10">
        <f t="shared" si="0"/>
        <v>173852.32179999998</v>
      </c>
      <c r="J10" s="10">
        <f t="shared" si="0"/>
        <v>176546.01549369367</v>
      </c>
      <c r="K10" s="10">
        <f t="shared" si="0"/>
        <v>179239.7091873874</v>
      </c>
      <c r="L10" s="10">
        <f t="shared" si="0"/>
        <v>180897.36684504504</v>
      </c>
      <c r="M10" s="6"/>
      <c r="N10" s="7"/>
      <c r="O10" s="6">
        <v>5</v>
      </c>
      <c r="P10" s="7">
        <f t="shared" si="1"/>
        <v>0.33333333333333331</v>
      </c>
      <c r="Q10" s="6"/>
    </row>
    <row r="11" spans="1:17" x14ac:dyDescent="0.2">
      <c r="B11" s="24" t="s">
        <v>13</v>
      </c>
      <c r="C11" s="10">
        <f t="shared" si="0"/>
        <v>189228.1915654054</v>
      </c>
      <c r="D11" s="10">
        <f t="shared" si="0"/>
        <v>192211.97534918916</v>
      </c>
      <c r="E11" s="10">
        <f t="shared" si="0"/>
        <v>195195.75913297298</v>
      </c>
      <c r="F11" s="10">
        <f t="shared" si="0"/>
        <v>199671.43480864866</v>
      </c>
      <c r="G11" s="10">
        <f t="shared" si="0"/>
        <v>202655.21859243239</v>
      </c>
      <c r="H11" s="10">
        <f t="shared" si="0"/>
        <v>205639.00237621617</v>
      </c>
      <c r="I11" s="10">
        <f t="shared" si="0"/>
        <v>208622.78615999996</v>
      </c>
      <c r="J11" s="10">
        <f t="shared" si="0"/>
        <v>211855.21859243239</v>
      </c>
      <c r="K11" s="10">
        <f t="shared" si="0"/>
        <v>215087.65102486487</v>
      </c>
      <c r="L11" s="10">
        <f t="shared" si="0"/>
        <v>217076.84021405401</v>
      </c>
      <c r="M11" s="6"/>
      <c r="N11" s="7"/>
      <c r="O11" s="6">
        <v>6</v>
      </c>
      <c r="P11" s="7">
        <f t="shared" si="1"/>
        <v>0.33333333333333331</v>
      </c>
      <c r="Q11" s="6"/>
    </row>
    <row r="12" spans="1:17" x14ac:dyDescent="0.2">
      <c r="B12" s="24">
        <v>7</v>
      </c>
      <c r="C12" s="10">
        <f t="shared" si="0"/>
        <v>220766.22349297296</v>
      </c>
      <c r="D12" s="10">
        <f t="shared" si="0"/>
        <v>224247.30457405403</v>
      </c>
      <c r="E12" s="10">
        <f t="shared" si="0"/>
        <v>227728.38565513515</v>
      </c>
      <c r="F12" s="10">
        <f t="shared" si="0"/>
        <v>232950.00727675675</v>
      </c>
      <c r="G12" s="10">
        <f t="shared" si="0"/>
        <v>236431.08835783781</v>
      </c>
      <c r="H12" s="10">
        <f t="shared" si="0"/>
        <v>239912.16943891888</v>
      </c>
      <c r="I12" s="10">
        <f t="shared" si="0"/>
        <v>243393.25052</v>
      </c>
      <c r="J12" s="10">
        <f t="shared" si="0"/>
        <v>247164.42169117116</v>
      </c>
      <c r="K12" s="10">
        <f t="shared" si="0"/>
        <v>250935.59286234231</v>
      </c>
      <c r="L12" s="10">
        <f t="shared" si="0"/>
        <v>253256.31358306302</v>
      </c>
      <c r="M12" s="6"/>
      <c r="N12" s="7"/>
      <c r="O12" s="6">
        <v>7</v>
      </c>
      <c r="P12" s="7">
        <f t="shared" si="1"/>
        <v>0.33333333333333331</v>
      </c>
      <c r="Q12" s="6"/>
    </row>
    <row r="13" spans="1:17" x14ac:dyDescent="0.2">
      <c r="B13" s="24">
        <v>8</v>
      </c>
      <c r="C13" s="10">
        <f t="shared" si="0"/>
        <v>252304.25542054052</v>
      </c>
      <c r="D13" s="10">
        <f t="shared" si="0"/>
        <v>256282.63379891892</v>
      </c>
      <c r="E13" s="10">
        <f t="shared" si="0"/>
        <v>260261.01217729729</v>
      </c>
      <c r="F13" s="10">
        <f t="shared" si="0"/>
        <v>266228.57974486484</v>
      </c>
      <c r="G13" s="10">
        <f t="shared" si="0"/>
        <v>270206.95812324318</v>
      </c>
      <c r="H13" s="10">
        <f t="shared" si="0"/>
        <v>274185.33650162158</v>
      </c>
      <c r="I13" s="10">
        <f t="shared" si="0"/>
        <v>278163.71487999998</v>
      </c>
      <c r="J13" s="10">
        <f t="shared" si="0"/>
        <v>282473.62478990987</v>
      </c>
      <c r="K13" s="10">
        <f t="shared" si="0"/>
        <v>286783.53469981981</v>
      </c>
      <c r="L13" s="10">
        <f t="shared" si="0"/>
        <v>289435.78695207206</v>
      </c>
      <c r="M13" s="6"/>
      <c r="N13" s="7"/>
      <c r="O13" s="6">
        <v>8</v>
      </c>
      <c r="P13" s="7">
        <f t="shared" si="1"/>
        <v>0.33333333333333331</v>
      </c>
      <c r="Q13" s="6"/>
    </row>
    <row r="14" spans="1:17" ht="13.5" thickBot="1" x14ac:dyDescent="0.25">
      <c r="B14" s="25">
        <v>9</v>
      </c>
      <c r="C14" s="11">
        <f t="shared" si="0"/>
        <v>283842.28734810808</v>
      </c>
      <c r="D14" s="11">
        <f t="shared" si="0"/>
        <v>288317.96302378376</v>
      </c>
      <c r="E14" s="11">
        <f t="shared" si="0"/>
        <v>292793.63869945944</v>
      </c>
      <c r="F14" s="11">
        <f t="shared" si="0"/>
        <v>299507.15221297299</v>
      </c>
      <c r="G14" s="11">
        <f t="shared" si="0"/>
        <v>303982.82788864861</v>
      </c>
      <c r="H14" s="11">
        <f t="shared" si="0"/>
        <v>308458.50356432429</v>
      </c>
      <c r="I14" s="11">
        <f t="shared" si="0"/>
        <v>312934.17923999997</v>
      </c>
      <c r="J14" s="11">
        <f t="shared" si="0"/>
        <v>317782.82788864861</v>
      </c>
      <c r="K14" s="11">
        <f t="shared" si="0"/>
        <v>322631.47653729731</v>
      </c>
      <c r="L14" s="11">
        <f t="shared" si="0"/>
        <v>325615.26032108103</v>
      </c>
      <c r="M14" s="6"/>
      <c r="N14" s="7"/>
      <c r="O14" s="6">
        <v>9</v>
      </c>
      <c r="P14" s="7">
        <f t="shared" si="1"/>
        <v>0.33333333333333331</v>
      </c>
      <c r="Q14" s="6"/>
    </row>
    <row r="15" spans="1:17" x14ac:dyDescent="0.2">
      <c r="B15" s="24">
        <v>10</v>
      </c>
      <c r="C15" s="10">
        <f t="shared" si="0"/>
        <v>295669.04932094592</v>
      </c>
      <c r="D15" s="10">
        <f t="shared" si="0"/>
        <v>300331.21148310811</v>
      </c>
      <c r="E15" s="10">
        <f t="shared" si="0"/>
        <v>304993.37364527024</v>
      </c>
      <c r="F15" s="10">
        <f t="shared" si="0"/>
        <v>311986.61688851356</v>
      </c>
      <c r="G15" s="10">
        <f t="shared" si="0"/>
        <v>316648.77905067569</v>
      </c>
      <c r="H15" s="10">
        <f t="shared" si="0"/>
        <v>321310.94121283782</v>
      </c>
      <c r="I15" s="10">
        <f t="shared" si="0"/>
        <v>325973.10337500001</v>
      </c>
      <c r="J15" s="10">
        <f t="shared" si="0"/>
        <v>331023.77905067569</v>
      </c>
      <c r="K15" s="10">
        <f t="shared" si="0"/>
        <v>336074.45472635143</v>
      </c>
      <c r="L15" s="10">
        <f t="shared" si="0"/>
        <v>339182.56283445947</v>
      </c>
      <c r="M15" s="6"/>
      <c r="N15" s="7"/>
      <c r="O15" s="6">
        <v>10</v>
      </c>
      <c r="P15" s="7">
        <f>1/4</f>
        <v>0.25</v>
      </c>
      <c r="Q15" s="6"/>
    </row>
    <row r="16" spans="1:17" x14ac:dyDescent="0.2">
      <c r="B16" s="24" t="s">
        <v>14</v>
      </c>
      <c r="C16" s="10">
        <f t="shared" ref="C16:L25" si="2">SUM(C$27/37*$O16*(1+$P16))</f>
        <v>325235.95425304055</v>
      </c>
      <c r="D16" s="10">
        <f t="shared" si="2"/>
        <v>330364.33263141895</v>
      </c>
      <c r="E16" s="10">
        <f t="shared" si="2"/>
        <v>335492.71100979729</v>
      </c>
      <c r="F16" s="10">
        <f t="shared" si="2"/>
        <v>343185.27857736486</v>
      </c>
      <c r="G16" s="10">
        <f t="shared" si="2"/>
        <v>348313.65695574321</v>
      </c>
      <c r="H16" s="10">
        <f t="shared" si="2"/>
        <v>353442.03533412161</v>
      </c>
      <c r="I16" s="10">
        <f t="shared" si="2"/>
        <v>358570.41371250001</v>
      </c>
      <c r="J16" s="10">
        <f t="shared" si="2"/>
        <v>364126.15695574321</v>
      </c>
      <c r="K16" s="10">
        <f t="shared" si="2"/>
        <v>369681.90019898646</v>
      </c>
      <c r="L16" s="10">
        <f t="shared" si="2"/>
        <v>373100.8191179054</v>
      </c>
      <c r="M16" s="6"/>
      <c r="N16" s="7"/>
      <c r="O16" s="6">
        <v>11</v>
      </c>
      <c r="P16" s="7">
        <f>1/4</f>
        <v>0.25</v>
      </c>
      <c r="Q16" s="6"/>
    </row>
    <row r="17" spans="2:17" ht="13.5" thickBot="1" x14ac:dyDescent="0.25">
      <c r="B17" s="25">
        <v>12</v>
      </c>
      <c r="C17" s="11">
        <f>SUM(C$27/37*$O17*(1+$P17))</f>
        <v>354802.85918513517</v>
      </c>
      <c r="D17" s="11">
        <f t="shared" si="2"/>
        <v>360397.45377972967</v>
      </c>
      <c r="E17" s="11">
        <f t="shared" si="2"/>
        <v>365992.04837432434</v>
      </c>
      <c r="F17" s="11">
        <f t="shared" si="2"/>
        <v>374383.94026621623</v>
      </c>
      <c r="G17" s="11">
        <f t="shared" si="2"/>
        <v>379978.53486081073</v>
      </c>
      <c r="H17" s="11">
        <f t="shared" si="2"/>
        <v>385573.12945540535</v>
      </c>
      <c r="I17" s="11">
        <f t="shared" si="2"/>
        <v>391167.72404999996</v>
      </c>
      <c r="J17" s="11">
        <f t="shared" si="2"/>
        <v>397228.53486081073</v>
      </c>
      <c r="K17" s="11">
        <f t="shared" si="2"/>
        <v>403289.34567162162</v>
      </c>
      <c r="L17" s="11">
        <f t="shared" si="2"/>
        <v>407019.07540135132</v>
      </c>
      <c r="M17" s="6"/>
      <c r="N17" s="7"/>
      <c r="O17" s="6">
        <v>12</v>
      </c>
      <c r="P17" s="7">
        <f>1/4</f>
        <v>0.25</v>
      </c>
      <c r="Q17" s="6"/>
    </row>
    <row r="18" spans="2:17" x14ac:dyDescent="0.2">
      <c r="B18" s="24">
        <v>13</v>
      </c>
      <c r="C18" s="10">
        <f t="shared" si="2"/>
        <v>368994.97355254053</v>
      </c>
      <c r="D18" s="10">
        <f t="shared" si="2"/>
        <v>374813.35193091887</v>
      </c>
      <c r="E18" s="10">
        <f t="shared" si="2"/>
        <v>380631.73030929733</v>
      </c>
      <c r="F18" s="10">
        <f t="shared" si="2"/>
        <v>389359.29787686485</v>
      </c>
      <c r="G18" s="10">
        <f t="shared" si="2"/>
        <v>395177.67625524319</v>
      </c>
      <c r="H18" s="10">
        <f t="shared" si="2"/>
        <v>400996.05463362159</v>
      </c>
      <c r="I18" s="10">
        <f t="shared" si="2"/>
        <v>406814.43301199999</v>
      </c>
      <c r="J18" s="10">
        <f t="shared" si="2"/>
        <v>413117.67625524319</v>
      </c>
      <c r="K18" s="10">
        <f t="shared" si="2"/>
        <v>419420.9194984865</v>
      </c>
      <c r="L18" s="10">
        <f t="shared" si="2"/>
        <v>423299.83841740532</v>
      </c>
      <c r="M18" s="6"/>
      <c r="N18" s="7"/>
      <c r="O18" s="6">
        <v>13</v>
      </c>
      <c r="P18" s="7">
        <f>1/5</f>
        <v>0.2</v>
      </c>
      <c r="Q18" s="6"/>
    </row>
    <row r="19" spans="2:17" x14ac:dyDescent="0.2">
      <c r="B19" s="24" t="s">
        <v>15</v>
      </c>
      <c r="C19" s="10">
        <f t="shared" si="2"/>
        <v>397379.20228735136</v>
      </c>
      <c r="D19" s="10">
        <f t="shared" si="2"/>
        <v>403645.14823329728</v>
      </c>
      <c r="E19" s="10">
        <f t="shared" si="2"/>
        <v>409911.09417924326</v>
      </c>
      <c r="F19" s="10">
        <f t="shared" si="2"/>
        <v>419310.01309816219</v>
      </c>
      <c r="G19" s="10">
        <f t="shared" si="2"/>
        <v>425575.95904410811</v>
      </c>
      <c r="H19" s="10">
        <f t="shared" si="2"/>
        <v>431841.90499005403</v>
      </c>
      <c r="I19" s="10">
        <f t="shared" si="2"/>
        <v>438107.850936</v>
      </c>
      <c r="J19" s="10">
        <f t="shared" si="2"/>
        <v>444895.95904410811</v>
      </c>
      <c r="K19" s="10">
        <f t="shared" si="2"/>
        <v>451684.06715221616</v>
      </c>
      <c r="L19" s="10">
        <f t="shared" si="2"/>
        <v>455861.36444951344</v>
      </c>
      <c r="M19" s="6"/>
      <c r="N19" s="7"/>
      <c r="O19" s="6">
        <v>14</v>
      </c>
      <c r="P19" s="7">
        <f>1/5</f>
        <v>0.2</v>
      </c>
      <c r="Q19" s="6"/>
    </row>
    <row r="20" spans="2:17" ht="13.5" thickBot="1" x14ac:dyDescent="0.25">
      <c r="B20" s="25">
        <v>15</v>
      </c>
      <c r="C20" s="11">
        <f t="shared" si="2"/>
        <v>425763.43102216214</v>
      </c>
      <c r="D20" s="11">
        <f t="shared" si="2"/>
        <v>432476.94453567563</v>
      </c>
      <c r="E20" s="11">
        <f t="shared" si="2"/>
        <v>439190.45804918918</v>
      </c>
      <c r="F20" s="11">
        <f t="shared" si="2"/>
        <v>449260.72831945948</v>
      </c>
      <c r="G20" s="11">
        <f t="shared" si="2"/>
        <v>455974.24183297291</v>
      </c>
      <c r="H20" s="11">
        <f t="shared" si="2"/>
        <v>462687.75534648646</v>
      </c>
      <c r="I20" s="11">
        <f t="shared" si="2"/>
        <v>469401.26885999995</v>
      </c>
      <c r="J20" s="11">
        <f t="shared" si="2"/>
        <v>476674.24183297291</v>
      </c>
      <c r="K20" s="11">
        <f t="shared" si="2"/>
        <v>483947.21480594593</v>
      </c>
      <c r="L20" s="11">
        <f t="shared" si="2"/>
        <v>488422.89048162155</v>
      </c>
      <c r="M20" s="6"/>
      <c r="N20" s="7"/>
      <c r="O20" s="6">
        <v>15</v>
      </c>
      <c r="P20" s="7">
        <f>1/5</f>
        <v>0.2</v>
      </c>
      <c r="Q20" s="6"/>
    </row>
    <row r="21" spans="2:17" x14ac:dyDescent="0.2">
      <c r="B21" s="24">
        <v>16</v>
      </c>
      <c r="C21" s="10">
        <f t="shared" si="2"/>
        <v>435224.84060043242</v>
      </c>
      <c r="D21" s="10">
        <f t="shared" si="2"/>
        <v>442087.54330313508</v>
      </c>
      <c r="E21" s="10">
        <f t="shared" si="2"/>
        <v>448950.24600583781</v>
      </c>
      <c r="F21" s="10">
        <f t="shared" si="2"/>
        <v>459244.30005989189</v>
      </c>
      <c r="G21" s="10">
        <f t="shared" si="2"/>
        <v>466107.00276259449</v>
      </c>
      <c r="H21" s="10">
        <f t="shared" si="2"/>
        <v>472969.70546529721</v>
      </c>
      <c r="I21" s="10">
        <f t="shared" si="2"/>
        <v>479832.40816799994</v>
      </c>
      <c r="J21" s="10">
        <f t="shared" si="2"/>
        <v>487267.00276259449</v>
      </c>
      <c r="K21" s="10">
        <f t="shared" si="2"/>
        <v>494701.59735718917</v>
      </c>
      <c r="L21" s="10">
        <f t="shared" si="2"/>
        <v>499276.73249232426</v>
      </c>
      <c r="M21" s="6"/>
      <c r="N21" s="7"/>
      <c r="O21" s="6">
        <v>16</v>
      </c>
      <c r="P21" s="7">
        <f>3/20</f>
        <v>0.15</v>
      </c>
      <c r="Q21" s="6"/>
    </row>
    <row r="22" spans="2:17" x14ac:dyDescent="0.2">
      <c r="B22" s="24">
        <v>17</v>
      </c>
      <c r="C22" s="10">
        <f t="shared" si="2"/>
        <v>462426.39313795941</v>
      </c>
      <c r="D22" s="10">
        <f t="shared" si="2"/>
        <v>469718.01475958107</v>
      </c>
      <c r="E22" s="10">
        <f t="shared" si="2"/>
        <v>477009.63638120267</v>
      </c>
      <c r="F22" s="10">
        <f t="shared" si="2"/>
        <v>487947.06881363509</v>
      </c>
      <c r="G22" s="10">
        <f t="shared" si="2"/>
        <v>495238.69043525663</v>
      </c>
      <c r="H22" s="10">
        <f t="shared" si="2"/>
        <v>502530.31205687829</v>
      </c>
      <c r="I22" s="10">
        <f t="shared" si="2"/>
        <v>509821.93367849995</v>
      </c>
      <c r="J22" s="10">
        <f t="shared" si="2"/>
        <v>517721.19043525663</v>
      </c>
      <c r="K22" s="10">
        <f t="shared" si="2"/>
        <v>525620.4471920135</v>
      </c>
      <c r="L22" s="10">
        <f t="shared" si="2"/>
        <v>530481.52827309456</v>
      </c>
      <c r="M22" s="6"/>
      <c r="N22" s="7"/>
      <c r="O22" s="6">
        <v>17</v>
      </c>
      <c r="P22" s="7">
        <f>3/20</f>
        <v>0.15</v>
      </c>
      <c r="Q22" s="6"/>
    </row>
    <row r="23" spans="2:17" x14ac:dyDescent="0.2">
      <c r="B23" s="24" t="s">
        <v>16</v>
      </c>
      <c r="C23" s="10">
        <f t="shared" si="2"/>
        <v>489627.94567548641</v>
      </c>
      <c r="D23" s="10">
        <f t="shared" si="2"/>
        <v>497348.486216027</v>
      </c>
      <c r="E23" s="10">
        <f t="shared" si="2"/>
        <v>505069.02675656753</v>
      </c>
      <c r="F23" s="10">
        <f t="shared" si="2"/>
        <v>516649.83756737836</v>
      </c>
      <c r="G23" s="10">
        <f t="shared" si="2"/>
        <v>524370.37810791878</v>
      </c>
      <c r="H23" s="10">
        <f t="shared" si="2"/>
        <v>532090.91864845937</v>
      </c>
      <c r="I23" s="10">
        <f t="shared" si="2"/>
        <v>539811.45918899996</v>
      </c>
      <c r="J23" s="10">
        <f t="shared" si="2"/>
        <v>548175.37810791878</v>
      </c>
      <c r="K23" s="10">
        <f t="shared" si="2"/>
        <v>556539.29702683783</v>
      </c>
      <c r="L23" s="10">
        <f t="shared" si="2"/>
        <v>561686.32405386481</v>
      </c>
      <c r="M23" s="6"/>
      <c r="N23" s="7"/>
      <c r="O23" s="6">
        <v>18</v>
      </c>
      <c r="P23" s="7">
        <f>3/20</f>
        <v>0.15</v>
      </c>
      <c r="Q23" s="6"/>
    </row>
    <row r="24" spans="2:17" x14ac:dyDescent="0.2">
      <c r="B24" s="24">
        <v>19</v>
      </c>
      <c r="C24" s="10">
        <f t="shared" si="2"/>
        <v>516829.49821301346</v>
      </c>
      <c r="D24" s="10">
        <f t="shared" si="2"/>
        <v>524978.95767247293</v>
      </c>
      <c r="E24" s="10">
        <f t="shared" si="2"/>
        <v>533128.41713193234</v>
      </c>
      <c r="F24" s="10">
        <f t="shared" si="2"/>
        <v>545352.60632112157</v>
      </c>
      <c r="G24" s="10">
        <f t="shared" si="2"/>
        <v>553502.06578058098</v>
      </c>
      <c r="H24" s="10">
        <f t="shared" si="2"/>
        <v>561651.52524004038</v>
      </c>
      <c r="I24" s="10">
        <f t="shared" si="2"/>
        <v>569800.98469949991</v>
      </c>
      <c r="J24" s="10">
        <f t="shared" si="2"/>
        <v>578629.56578058098</v>
      </c>
      <c r="K24" s="10">
        <f t="shared" si="2"/>
        <v>587458.14686166216</v>
      </c>
      <c r="L24" s="10">
        <f t="shared" si="2"/>
        <v>592891.11983463506</v>
      </c>
      <c r="M24" s="6"/>
      <c r="N24" s="7"/>
      <c r="O24" s="6">
        <v>19</v>
      </c>
      <c r="P24" s="7">
        <f>3/20</f>
        <v>0.15</v>
      </c>
      <c r="Q24" s="6"/>
    </row>
    <row r="25" spans="2:17" ht="13.5" thickBot="1" x14ac:dyDescent="0.25">
      <c r="B25" s="25">
        <v>20</v>
      </c>
      <c r="C25" s="11">
        <f>SUM(C$27/37*$O25*(1+$P25))</f>
        <v>544031.05075054045</v>
      </c>
      <c r="D25" s="11">
        <f t="shared" si="2"/>
        <v>552609.42912891891</v>
      </c>
      <c r="E25" s="11">
        <f t="shared" si="2"/>
        <v>561187.80750729726</v>
      </c>
      <c r="F25" s="11">
        <f t="shared" si="2"/>
        <v>574055.37507486483</v>
      </c>
      <c r="G25" s="11">
        <f t="shared" si="2"/>
        <v>582633.75345324317</v>
      </c>
      <c r="H25" s="11">
        <f t="shared" si="2"/>
        <v>591212.13183162152</v>
      </c>
      <c r="I25" s="11">
        <f t="shared" si="2"/>
        <v>599790.51020999998</v>
      </c>
      <c r="J25" s="11">
        <f t="shared" si="2"/>
        <v>609083.75345324317</v>
      </c>
      <c r="K25" s="11">
        <f t="shared" si="2"/>
        <v>618376.99669648649</v>
      </c>
      <c r="L25" s="11">
        <f t="shared" si="2"/>
        <v>624095.91561540531</v>
      </c>
      <c r="M25" s="6"/>
      <c r="N25" s="7"/>
      <c r="O25" s="6">
        <v>20</v>
      </c>
      <c r="P25" s="7">
        <f>3/20</f>
        <v>0.15</v>
      </c>
      <c r="Q25" s="6"/>
    </row>
    <row r="26" spans="2:17" x14ac:dyDescent="0.2">
      <c r="B26" s="26" t="s">
        <v>18</v>
      </c>
      <c r="C26" s="12">
        <f>SUM(L26-112000)</f>
        <v>761026.42260000005</v>
      </c>
      <c r="D26" s="12">
        <f>SUM(L26-100000)</f>
        <v>773026.42260000005</v>
      </c>
      <c r="E26" s="12">
        <f>SUM(L26-88000)</f>
        <v>785026.42260000005</v>
      </c>
      <c r="F26" s="12">
        <f>SUM(L26-70000)</f>
        <v>803026.42260000005</v>
      </c>
      <c r="G26" s="12">
        <f>SUM(L26-58000)</f>
        <v>815026.42260000005</v>
      </c>
      <c r="H26" s="12">
        <f>SUM(L26-46000)</f>
        <v>827026.42260000005</v>
      </c>
      <c r="I26" s="12">
        <f>SUM(L26-34000)</f>
        <v>839026.42260000005</v>
      </c>
      <c r="J26" s="12">
        <f>SUM(L26-21000)</f>
        <v>852026.42260000005</v>
      </c>
      <c r="K26" s="12">
        <f>SUM(L26-8000)</f>
        <v>865026.42260000005</v>
      </c>
      <c r="L26" s="12">
        <f>C34</f>
        <v>873026.42260000005</v>
      </c>
      <c r="M26" s="7"/>
      <c r="N26" s="7"/>
      <c r="O26" s="7"/>
      <c r="P26" s="7"/>
      <c r="Q26" s="6"/>
    </row>
    <row r="27" spans="2:17" ht="13.5" thickBot="1" x14ac:dyDescent="0.25">
      <c r="B27" s="27" t="s">
        <v>19</v>
      </c>
      <c r="C27" s="13">
        <f>SUM(C26*(1+$C31))</f>
        <v>875180.38598999998</v>
      </c>
      <c r="D27" s="13">
        <f t="shared" ref="D27:K27" si="3">SUM(D26*(1+$C31))</f>
        <v>888980.38598999998</v>
      </c>
      <c r="E27" s="13">
        <f t="shared" si="3"/>
        <v>902780.38598999998</v>
      </c>
      <c r="F27" s="13">
        <f t="shared" si="3"/>
        <v>923480.38598999998</v>
      </c>
      <c r="G27" s="13">
        <f t="shared" si="3"/>
        <v>937280.38598999998</v>
      </c>
      <c r="H27" s="13">
        <f t="shared" si="3"/>
        <v>951080.38598999998</v>
      </c>
      <c r="I27" s="13">
        <f t="shared" si="3"/>
        <v>964880.38598999998</v>
      </c>
      <c r="J27" s="13">
        <f t="shared" si="3"/>
        <v>979830.38598999998</v>
      </c>
      <c r="K27" s="13">
        <f t="shared" si="3"/>
        <v>994780.38598999998</v>
      </c>
      <c r="L27" s="13">
        <f>SUM(L26*(1+$C31))</f>
        <v>1003980.38599</v>
      </c>
      <c r="M27" s="6"/>
      <c r="N27" s="7"/>
      <c r="O27" s="6"/>
      <c r="P27" s="6"/>
      <c r="Q27" s="6"/>
    </row>
    <row r="28" spans="2:17" x14ac:dyDescent="0.2">
      <c r="B28" s="6"/>
      <c r="C28" s="14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6"/>
      <c r="P28" s="6"/>
      <c r="Q28" s="6"/>
    </row>
    <row r="29" spans="2:17" x14ac:dyDescent="0.2">
      <c r="B29" s="15"/>
      <c r="C29" s="15">
        <v>738048</v>
      </c>
      <c r="D29" s="16" t="s">
        <v>24</v>
      </c>
      <c r="E29" s="16"/>
      <c r="F29" s="16"/>
      <c r="G29" s="16"/>
      <c r="H29" s="16"/>
      <c r="I29" s="16"/>
      <c r="J29" s="18"/>
      <c r="K29" s="18"/>
      <c r="L29" s="18"/>
      <c r="M29" s="6"/>
      <c r="N29" s="7"/>
      <c r="O29" s="6"/>
      <c r="P29" s="6"/>
      <c r="Q29" s="6"/>
    </row>
    <row r="30" spans="2:17" x14ac:dyDescent="0.2">
      <c r="B30" s="16"/>
      <c r="C30" s="15">
        <v>16532</v>
      </c>
      <c r="D30" s="16" t="s">
        <v>25</v>
      </c>
      <c r="E30" s="16"/>
      <c r="F30" s="16"/>
      <c r="G30" s="16"/>
      <c r="H30" s="16"/>
      <c r="I30" s="16"/>
      <c r="J30" s="18"/>
      <c r="K30" s="18"/>
      <c r="L30" s="18"/>
      <c r="M30" s="6"/>
      <c r="N30" s="7"/>
      <c r="O30" s="6"/>
      <c r="P30" s="6"/>
      <c r="Q30" s="6"/>
    </row>
    <row r="31" spans="2:17" x14ac:dyDescent="0.2">
      <c r="B31" s="16"/>
      <c r="C31" s="20">
        <f>0.15</f>
        <v>0.15</v>
      </c>
      <c r="D31" s="16" t="s">
        <v>22</v>
      </c>
      <c r="E31" s="16"/>
      <c r="F31" s="16"/>
      <c r="G31" s="16"/>
      <c r="H31" s="16"/>
      <c r="I31" s="16"/>
      <c r="J31" s="18"/>
      <c r="K31" s="18"/>
      <c r="L31" s="18"/>
      <c r="M31" s="6"/>
      <c r="N31" s="7"/>
      <c r="O31" s="6"/>
      <c r="P31" s="6"/>
      <c r="Q31" s="6"/>
    </row>
    <row r="32" spans="2:17" x14ac:dyDescent="0.2">
      <c r="B32" s="16"/>
      <c r="C32" s="15">
        <f>SUM(C29:C30)</f>
        <v>754580</v>
      </c>
      <c r="D32" s="16" t="s">
        <v>26</v>
      </c>
      <c r="E32" s="16"/>
      <c r="F32" s="16"/>
      <c r="G32" s="16"/>
      <c r="H32" s="16"/>
      <c r="I32" s="16"/>
      <c r="J32" s="18"/>
      <c r="K32" s="18"/>
      <c r="L32" s="18"/>
      <c r="M32" s="6"/>
      <c r="N32" s="7"/>
      <c r="O32" s="6"/>
      <c r="P32" s="6"/>
      <c r="Q32" s="6"/>
    </row>
    <row r="33" spans="2:17" x14ac:dyDescent="0.2">
      <c r="B33" s="17" t="s">
        <v>17</v>
      </c>
      <c r="C33">
        <v>1.1569700000000001</v>
      </c>
      <c r="D33" s="19" t="s">
        <v>29</v>
      </c>
      <c r="E33" s="16"/>
      <c r="F33" s="16"/>
      <c r="G33" s="16"/>
      <c r="H33" s="16"/>
      <c r="I33" s="16"/>
      <c r="J33" s="18"/>
      <c r="K33" s="18"/>
      <c r="L33" s="18"/>
      <c r="M33" s="6"/>
      <c r="N33" s="7"/>
      <c r="O33" s="6"/>
      <c r="P33" s="6"/>
      <c r="Q33" s="6"/>
    </row>
    <row r="34" spans="2:17" x14ac:dyDescent="0.2">
      <c r="B34" s="16"/>
      <c r="C34" s="15">
        <f>C32*C33</f>
        <v>873026.42260000005</v>
      </c>
      <c r="D34" s="16" t="s">
        <v>27</v>
      </c>
      <c r="E34" s="16"/>
      <c r="F34" s="16"/>
      <c r="G34" s="16"/>
      <c r="H34" s="16"/>
      <c r="I34" s="16"/>
      <c r="J34" s="18"/>
      <c r="K34" s="18"/>
      <c r="L34" s="18"/>
      <c r="M34" s="6"/>
      <c r="N34" s="7"/>
      <c r="O34" s="6"/>
      <c r="P34" s="6"/>
      <c r="Q34" s="6"/>
    </row>
    <row r="36" spans="2:17" x14ac:dyDescent="0.2">
      <c r="C36" s="15" t="s">
        <v>21</v>
      </c>
    </row>
    <row r="37" spans="2:17" x14ac:dyDescent="0.2">
      <c r="C37" s="15" t="s">
        <v>20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bedriftslægeløn 1.4.94</dc:title>
  <dc:creator>Hanne</dc:creator>
  <cp:lastModifiedBy>Helle Lindholm</cp:lastModifiedBy>
  <cp:lastPrinted>2013-09-06T09:31:21Z</cp:lastPrinted>
  <dcterms:created xsi:type="dcterms:W3CDTF">1998-09-17T16:23:09Z</dcterms:created>
  <dcterms:modified xsi:type="dcterms:W3CDTF">2024-10-02T12:39:06Z</dcterms:modified>
</cp:coreProperties>
</file>